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9170" windowHeight="1152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'Feuil1'!$2:$53</definedName>
  </definedNames>
  <calcPr fullCalcOnLoad="1"/>
</workbook>
</file>

<file path=xl/sharedStrings.xml><?xml version="1.0" encoding="utf-8"?>
<sst xmlns="http://schemas.openxmlformats.org/spreadsheetml/2006/main" count="161" uniqueCount="75">
  <si>
    <t>Conserves de canards</t>
  </si>
  <si>
    <t>Désignation</t>
  </si>
  <si>
    <t>Poids</t>
  </si>
  <si>
    <t>Parts</t>
  </si>
  <si>
    <t>Prix/kg</t>
  </si>
  <si>
    <t xml:space="preserve">Prix </t>
  </si>
  <si>
    <t>Nbre</t>
  </si>
  <si>
    <t>Total</t>
  </si>
  <si>
    <t>Prix</t>
  </si>
  <si>
    <t>Total conserves</t>
  </si>
  <si>
    <t>350 à 400 g</t>
  </si>
  <si>
    <t>450 à 500 g</t>
  </si>
  <si>
    <t>Boite de 200 g</t>
  </si>
  <si>
    <t>2/3</t>
  </si>
  <si>
    <t>3/4</t>
  </si>
  <si>
    <t>7/8</t>
  </si>
  <si>
    <t>4/5</t>
  </si>
  <si>
    <t>8/10</t>
  </si>
  <si>
    <t>5/6</t>
  </si>
  <si>
    <t>4/6</t>
  </si>
  <si>
    <t>Total produits frais</t>
  </si>
  <si>
    <t xml:space="preserve">Date: </t>
  </si>
  <si>
    <t>Signature :</t>
  </si>
  <si>
    <t>g</t>
  </si>
  <si>
    <t>6/8</t>
  </si>
  <si>
    <t xml:space="preserve"> Foie gras de canard entier  </t>
  </si>
  <si>
    <t xml:space="preserve"> Foie gras de canard entier </t>
  </si>
  <si>
    <t xml:space="preserve"> Bloc de foie gras de canard</t>
  </si>
  <si>
    <t xml:space="preserve"> Pâté au foie de canard</t>
  </si>
  <si>
    <r>
      <t xml:space="preserve"> Pâté gourmand  </t>
    </r>
    <r>
      <rPr>
        <sz val="11"/>
        <rFont val="Times New Roman"/>
        <family val="1"/>
      </rPr>
      <t xml:space="preserve">25% foie gras canard </t>
    </r>
  </si>
  <si>
    <t xml:space="preserve"> Rillettes pur canard</t>
  </si>
  <si>
    <t xml:space="preserve"> Confit de canard</t>
  </si>
  <si>
    <t xml:space="preserve"> 2 Cuisses                         net égoutté</t>
  </si>
  <si>
    <t xml:space="preserve"> 4 Cuisses                         net égoutté</t>
  </si>
  <si>
    <t xml:space="preserve"> Magret et Cuisse            net égoutté </t>
  </si>
  <si>
    <t xml:space="preserve"> 6 Manchons                    net égoutté</t>
  </si>
  <si>
    <r>
      <t xml:space="preserve"> Cou de canard farci  </t>
    </r>
    <r>
      <rPr>
        <sz val="11"/>
        <rFont val="Times New Roman"/>
        <family val="1"/>
      </rPr>
      <t>20% de foie gras</t>
    </r>
  </si>
  <si>
    <r>
      <t xml:space="preserve"> Gésiers de canard          </t>
    </r>
    <r>
      <rPr>
        <sz val="11"/>
        <rFont val="Times New Roman"/>
        <family val="1"/>
      </rPr>
      <t>net égoutté</t>
    </r>
  </si>
  <si>
    <t xml:space="preserve"> Graisse de canard</t>
  </si>
  <si>
    <t xml:space="preserve"> Cuisse de canard gras à rôtir</t>
  </si>
  <si>
    <r>
      <t xml:space="preserve"> Foie gras de canard  </t>
    </r>
    <r>
      <rPr>
        <b/>
        <u val="single"/>
        <sz val="11"/>
        <rFont val="Times New Roman"/>
        <family val="1"/>
      </rPr>
      <t>Mi-Cuit</t>
    </r>
  </si>
  <si>
    <t>net égoutté</t>
  </si>
  <si>
    <t xml:space="preserve"> 32% foie gras de canard truffé à 1%</t>
  </si>
  <si>
    <t xml:space="preserve"> Magret de canard frais</t>
  </si>
  <si>
    <t xml:space="preserve"> Terrine au foie gras truffée</t>
  </si>
  <si>
    <t xml:space="preserve"> 30 % foie gras de canard truffé à 2%</t>
  </si>
  <si>
    <t xml:space="preserve"> Terrine au foie gras </t>
  </si>
  <si>
    <t xml:space="preserve"> 30% foie gras de canard</t>
  </si>
  <si>
    <t xml:space="preserve"> Rillettes de canard au foie gras</t>
  </si>
  <si>
    <t xml:space="preserve"> 25% foie gras de canard</t>
  </si>
  <si>
    <t xml:space="preserve"> 100 % canard</t>
  </si>
  <si>
    <t xml:space="preserve"> Magret                             net égoutté </t>
  </si>
  <si>
    <t xml:space="preserve"> Foie gras reconstitué</t>
  </si>
  <si>
    <t xml:space="preserve"> Bocal                                            </t>
  </si>
  <si>
    <t xml:space="preserve"> Cassoulade des Genestes</t>
  </si>
  <si>
    <t xml:space="preserve"> Confit aux carottes</t>
  </si>
  <si>
    <t xml:space="preserve"> Au vin vieux</t>
  </si>
  <si>
    <t xml:space="preserve"> Magret sauce aux poivres</t>
  </si>
  <si>
    <t xml:space="preserve"> Magret confit </t>
  </si>
  <si>
    <r>
      <t xml:space="preserve"> Civet de canard</t>
    </r>
    <r>
      <rPr>
        <sz val="11"/>
        <rFont val="Times New Roman"/>
        <family val="1"/>
      </rPr>
      <t xml:space="preserve">          net égoutté</t>
    </r>
  </si>
  <si>
    <t xml:space="preserve"> Terrine au foie de porc</t>
  </si>
  <si>
    <t xml:space="preserve"> Magret séché de canard</t>
  </si>
  <si>
    <t xml:space="preserve"> Magret séché farci au foie gras</t>
  </si>
  <si>
    <t>Total Commande</t>
  </si>
  <si>
    <t>Frais de port</t>
  </si>
  <si>
    <r>
      <t xml:space="preserve">Abattis de canard </t>
    </r>
    <r>
      <rPr>
        <sz val="11"/>
        <rFont val="Times New Roman"/>
        <family val="1"/>
      </rPr>
      <t>( cous et cœurs)</t>
    </r>
  </si>
  <si>
    <t>Boite de 130 g</t>
  </si>
  <si>
    <t xml:space="preserve">                    Aux épices</t>
  </si>
  <si>
    <t xml:space="preserve"> 1/2 Cuisses confites      net égoutté</t>
  </si>
  <si>
    <t>1/2</t>
  </si>
  <si>
    <t>Foie gras de canard frais (52€/le kg)</t>
  </si>
  <si>
    <t>env 500 g/piece</t>
  </si>
  <si>
    <t>TARIF 2023-2024</t>
  </si>
  <si>
    <t>Participation aux frais de port en sus: 15 € jusqu'a 150 € d'achats, 22 € jusqu'à 300 € , 35 € de 300 à 600 € et franco au-delà.</t>
  </si>
  <si>
    <r>
      <t xml:space="preserve">Produits Frais         </t>
    </r>
    <r>
      <rPr>
        <b/>
        <sz val="11"/>
        <color indexed="10"/>
        <rFont val="Times New Roman"/>
        <family val="1"/>
      </rPr>
      <t>d'Octobre à Avril, Minimum de commande frais 50€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</si>
</sst>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40C]d\ mmmm\ yyyy;@"/>
    <numFmt numFmtId="166" formatCode="#,##0\ &quot;€&quot;"/>
    <numFmt numFmtId="167" formatCode="#,##0.0\ &quot;€&quot;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22"/>
      <name val="Times New Roman"/>
      <family val="1"/>
    </font>
    <font>
      <b/>
      <sz val="11"/>
      <name val="Times New Roman"/>
      <family val="1"/>
    </font>
    <font>
      <sz val="17"/>
      <name val="PosterBodoni BT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20"/>
      <name val="Times New Roman"/>
      <family val="1"/>
    </font>
    <font>
      <b/>
      <sz val="24"/>
      <name val="Times New Roman"/>
      <family val="1"/>
    </font>
    <font>
      <b/>
      <sz val="17"/>
      <name val="PosterBodoni BT"/>
      <family val="0"/>
    </font>
    <font>
      <i/>
      <sz val="12"/>
      <name val="Times New Roman"/>
      <family val="1"/>
    </font>
    <font>
      <b/>
      <sz val="12"/>
      <color indexed="8"/>
      <name val="Arial"/>
      <family val="2"/>
    </font>
    <font>
      <b/>
      <sz val="16"/>
      <name val="Times New Roman"/>
      <family val="1"/>
    </font>
    <font>
      <b/>
      <i/>
      <sz val="12"/>
      <color indexed="8"/>
      <name val="Arial"/>
      <family val="2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0" borderId="2" applyNumberFormat="0" applyFill="0" applyAlignment="0" applyProtection="0"/>
    <xf numFmtId="0" fontId="0" fillId="26" borderId="3" applyNumberFormat="0" applyFont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  <xf numFmtId="9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1" borderId="9" applyNumberFormat="0" applyAlignment="0" applyProtection="0"/>
  </cellStyleXfs>
  <cellXfs count="198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center" vertical="top" wrapText="1"/>
      <protection/>
    </xf>
    <xf numFmtId="0" fontId="3" fillId="0" borderId="11" xfId="0" applyFont="1" applyBorder="1" applyAlignment="1" applyProtection="1">
      <alignment horizontal="center" vertical="top" wrapText="1"/>
      <protection/>
    </xf>
    <xf numFmtId="1" fontId="3" fillId="0" borderId="12" xfId="0" applyNumberFormat="1" applyFont="1" applyBorder="1" applyAlignment="1" applyProtection="1">
      <alignment horizontal="center" vertical="top" wrapText="1"/>
      <protection locked="0"/>
    </xf>
    <xf numFmtId="1" fontId="3" fillId="0" borderId="12" xfId="0" applyNumberFormat="1" applyFont="1" applyBorder="1" applyAlignment="1" applyProtection="1">
      <alignment horizontal="center" vertical="top" wrapText="1"/>
      <protection/>
    </xf>
    <xf numFmtId="165" fontId="14" fillId="0" borderId="13" xfId="0" applyNumberFormat="1" applyFont="1" applyBorder="1" applyAlignment="1" applyProtection="1">
      <alignment horizontal="left" vertical="top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12" xfId="0" applyNumberFormat="1" applyFont="1" applyBorder="1" applyAlignment="1" applyProtection="1">
      <alignment horizontal="center" vertical="top" wrapText="1"/>
      <protection/>
    </xf>
    <xf numFmtId="1" fontId="3" fillId="0" borderId="14" xfId="0" applyNumberFormat="1" applyFont="1" applyBorder="1" applyAlignment="1" applyProtection="1">
      <alignment horizontal="center" vertical="top" wrapText="1"/>
      <protection locked="0"/>
    </xf>
    <xf numFmtId="1" fontId="3" fillId="0" borderId="12" xfId="0" applyNumberFormat="1" applyFont="1" applyBorder="1" applyAlignment="1" applyProtection="1">
      <alignment horizontal="center" vertical="center" wrapText="1"/>
      <protection/>
    </xf>
    <xf numFmtId="1" fontId="3" fillId="0" borderId="15" xfId="0" applyNumberFormat="1" applyFont="1" applyBorder="1" applyAlignment="1" applyProtection="1">
      <alignment horizontal="center" vertical="top" wrapText="1"/>
      <protection locked="0"/>
    </xf>
    <xf numFmtId="1" fontId="3" fillId="0" borderId="12" xfId="0" applyNumberFormat="1" applyFont="1" applyBorder="1" applyAlignment="1" applyProtection="1">
      <alignment horizontal="center" wrapText="1"/>
      <protection locked="0"/>
    </xf>
    <xf numFmtId="0" fontId="3" fillId="0" borderId="16" xfId="0" applyFont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" fillId="0" borderId="11" xfId="0" applyFont="1" applyBorder="1" applyAlignment="1" applyProtection="1">
      <alignment horizontal="left" vertical="top" wrapText="1"/>
      <protection/>
    </xf>
    <xf numFmtId="49" fontId="0" fillId="0" borderId="0" xfId="0" applyNumberFormat="1" applyAlignment="1" applyProtection="1">
      <alignment/>
      <protection/>
    </xf>
    <xf numFmtId="0" fontId="0" fillId="32" borderId="12" xfId="0" applyFill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 wrapText="1"/>
      <protection/>
    </xf>
    <xf numFmtId="8" fontId="3" fillId="32" borderId="12" xfId="0" applyNumberFormat="1" applyFont="1" applyFill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8" fontId="3" fillId="32" borderId="11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wrapText="1"/>
      <protection/>
    </xf>
    <xf numFmtId="0" fontId="4" fillId="0" borderId="10" xfId="0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left" wrapText="1"/>
      <protection/>
    </xf>
    <xf numFmtId="0" fontId="0" fillId="0" borderId="18" xfId="0" applyBorder="1" applyAlignment="1" applyProtection="1">
      <alignment horizontal="left" vertical="top" wrapText="1"/>
      <protection/>
    </xf>
    <xf numFmtId="0" fontId="6" fillId="0" borderId="16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49" fontId="6" fillId="0" borderId="12" xfId="0" applyNumberFormat="1" applyFont="1" applyBorder="1" applyAlignment="1" applyProtection="1">
      <alignment horizontal="center" vertical="top" wrapText="1"/>
      <protection/>
    </xf>
    <xf numFmtId="8" fontId="6" fillId="0" borderId="10" xfId="0" applyNumberFormat="1" applyFont="1" applyFill="1" applyBorder="1" applyAlignment="1" applyProtection="1">
      <alignment horizontal="center" vertical="top" wrapText="1"/>
      <protection/>
    </xf>
    <xf numFmtId="8" fontId="3" fillId="32" borderId="10" xfId="0" applyNumberFormat="1" applyFont="1" applyFill="1" applyBorder="1" applyAlignment="1" applyProtection="1">
      <alignment horizontal="center" vertical="top" wrapText="1"/>
      <protection/>
    </xf>
    <xf numFmtId="8" fontId="6" fillId="0" borderId="10" xfId="0" applyNumberFormat="1" applyFont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horizontal="center"/>
      <protection/>
    </xf>
    <xf numFmtId="49" fontId="0" fillId="0" borderId="12" xfId="0" applyNumberFormat="1" applyBorder="1" applyAlignment="1" applyProtection="1">
      <alignment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0" fontId="6" fillId="0" borderId="11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left" wrapText="1"/>
      <protection/>
    </xf>
    <xf numFmtId="0" fontId="6" fillId="0" borderId="0" xfId="0" applyFont="1" applyBorder="1" applyAlignment="1" applyProtection="1">
      <alignment horizontal="center" wrapText="1"/>
      <protection/>
    </xf>
    <xf numFmtId="49" fontId="6" fillId="0" borderId="12" xfId="0" applyNumberFormat="1" applyFont="1" applyBorder="1" applyAlignment="1" applyProtection="1">
      <alignment horizontal="center" wrapText="1"/>
      <protection/>
    </xf>
    <xf numFmtId="8" fontId="3" fillId="32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0" fillId="0" borderId="19" xfId="0" applyBorder="1" applyAlignment="1" applyProtection="1">
      <alignment horizontal="left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8" fontId="6" fillId="0" borderId="10" xfId="0" applyNumberFormat="1" applyFont="1" applyBorder="1" applyAlignment="1" applyProtection="1">
      <alignment horizontal="center" vertical="center" wrapText="1"/>
      <protection/>
    </xf>
    <xf numFmtId="8" fontId="3" fillId="32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20" xfId="0" applyFont="1" applyBorder="1" applyAlignment="1" applyProtection="1">
      <alignment horizontal="left" vertical="top" wrapText="1"/>
      <protection/>
    </xf>
    <xf numFmtId="8" fontId="6" fillId="0" borderId="15" xfId="0" applyNumberFormat="1" applyFont="1" applyBorder="1" applyAlignment="1" applyProtection="1">
      <alignment horizontal="center" vertical="top" wrapText="1"/>
      <protection/>
    </xf>
    <xf numFmtId="164" fontId="3" fillId="32" borderId="11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Font="1" applyBorder="1" applyAlignment="1" applyProtection="1">
      <alignment horizontal="left" vertical="top" wrapText="1"/>
      <protection/>
    </xf>
    <xf numFmtId="8" fontId="6" fillId="0" borderId="12" xfId="0" applyNumberFormat="1" applyFont="1" applyBorder="1" applyAlignment="1" applyProtection="1">
      <alignment horizontal="center" vertical="top" wrapText="1"/>
      <protection/>
    </xf>
    <xf numFmtId="0" fontId="0" fillId="0" borderId="12" xfId="0" applyBorder="1" applyAlignment="1" applyProtection="1">
      <alignment horizontal="left"/>
      <protection/>
    </xf>
    <xf numFmtId="0" fontId="6" fillId="0" borderId="0" xfId="0" applyFont="1" applyBorder="1" applyAlignment="1" applyProtection="1">
      <alignment wrapText="1"/>
      <protection/>
    </xf>
    <xf numFmtId="0" fontId="6" fillId="0" borderId="11" xfId="0" applyFont="1" applyBorder="1" applyAlignment="1" applyProtection="1">
      <alignment horizontal="left" wrapText="1"/>
      <protection/>
    </xf>
    <xf numFmtId="8" fontId="6" fillId="0" borderId="12" xfId="0" applyNumberFormat="1" applyFont="1" applyBorder="1" applyAlignment="1" applyProtection="1">
      <alignment horizontal="center" wrapText="1"/>
      <protection/>
    </xf>
    <xf numFmtId="164" fontId="3" fillId="32" borderId="11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Border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 horizontal="left" wrapText="1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6" fillId="0" borderId="11" xfId="0" applyFont="1" applyBorder="1" applyAlignment="1" applyProtection="1">
      <alignment horizontal="left" vertical="center" wrapText="1"/>
      <protection/>
    </xf>
    <xf numFmtId="8" fontId="6" fillId="0" borderId="12" xfId="0" applyNumberFormat="1" applyFont="1" applyBorder="1" applyAlignment="1" applyProtection="1">
      <alignment horizontal="center" vertical="center" wrapText="1"/>
      <protection/>
    </xf>
    <xf numFmtId="164" fontId="3" fillId="32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0" borderId="12" xfId="0" applyFont="1" applyBorder="1" applyAlignment="1" applyProtection="1">
      <alignment vertical="top" wrapText="1"/>
      <protection/>
    </xf>
    <xf numFmtId="0" fontId="3" fillId="0" borderId="12" xfId="0" applyFont="1" applyBorder="1" applyAlignment="1" applyProtection="1">
      <alignment horizontal="center" vertical="top" wrapText="1"/>
      <protection/>
    </xf>
    <xf numFmtId="164" fontId="3" fillId="32" borderId="11" xfId="0" applyNumberFormat="1" applyFont="1" applyFill="1" applyBorder="1" applyAlignment="1" applyProtection="1">
      <alignment wrapText="1"/>
      <protection/>
    </xf>
    <xf numFmtId="0" fontId="3" fillId="0" borderId="14" xfId="0" applyFont="1" applyBorder="1" applyAlignment="1" applyProtection="1">
      <alignment horizontal="left" vertical="top" wrapText="1"/>
      <protection/>
    </xf>
    <xf numFmtId="0" fontId="6" fillId="0" borderId="19" xfId="0" applyFont="1" applyBorder="1" applyAlignment="1" applyProtection="1">
      <alignment vertical="top" wrapText="1"/>
      <protection/>
    </xf>
    <xf numFmtId="0" fontId="6" fillId="0" borderId="18" xfId="0" applyFont="1" applyBorder="1" applyAlignment="1" applyProtection="1">
      <alignment horizontal="left" vertical="top" wrapText="1"/>
      <protection/>
    </xf>
    <xf numFmtId="49" fontId="6" fillId="0" borderId="14" xfId="0" applyNumberFormat="1" applyFont="1" applyBorder="1" applyAlignment="1" applyProtection="1">
      <alignment horizontal="center" vertical="top" wrapText="1"/>
      <protection/>
    </xf>
    <xf numFmtId="164" fontId="3" fillId="32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Font="1" applyBorder="1" applyAlignment="1" applyProtection="1">
      <alignment vertical="top" wrapText="1"/>
      <protection/>
    </xf>
    <xf numFmtId="44" fontId="6" fillId="0" borderId="12" xfId="0" applyNumberFormat="1" applyFont="1" applyBorder="1" applyAlignment="1" applyProtection="1">
      <alignment wrapText="1"/>
      <protection/>
    </xf>
    <xf numFmtId="0" fontId="15" fillId="0" borderId="0" xfId="0" applyFont="1" applyAlignment="1" applyProtection="1">
      <alignment vertical="center"/>
      <protection/>
    </xf>
    <xf numFmtId="0" fontId="15" fillId="0" borderId="0" xfId="0" applyNumberFormat="1" applyFont="1" applyAlignment="1" applyProtection="1">
      <alignment vertical="center"/>
      <protection/>
    </xf>
    <xf numFmtId="2" fontId="15" fillId="0" borderId="0" xfId="0" applyNumberFormat="1" applyFont="1" applyAlignment="1" applyProtection="1">
      <alignment vertical="center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49" fontId="6" fillId="0" borderId="16" xfId="0" applyNumberFormat="1" applyFont="1" applyBorder="1" applyAlignment="1" applyProtection="1">
      <alignment horizontal="center" vertical="top" wrapText="1"/>
      <protection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49" fontId="6" fillId="0" borderId="10" xfId="0" applyNumberFormat="1" applyFont="1" applyBorder="1" applyAlignment="1" applyProtection="1">
      <alignment horizont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8" fontId="6" fillId="0" borderId="14" xfId="0" applyNumberFormat="1" applyFont="1" applyBorder="1" applyAlignment="1" applyProtection="1">
      <alignment horizontal="center" vertical="center" wrapText="1"/>
      <protection/>
    </xf>
    <xf numFmtId="2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164" fontId="0" fillId="0" borderId="0" xfId="0" applyNumberFormat="1" applyAlignment="1" applyProtection="1">
      <alignment horizontal="center"/>
      <protection/>
    </xf>
    <xf numFmtId="1" fontId="10" fillId="0" borderId="0" xfId="0" applyNumberFormat="1" applyFont="1" applyAlignment="1" applyProtection="1">
      <alignment/>
      <protection/>
    </xf>
    <xf numFmtId="4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 vertical="top"/>
      <protection/>
    </xf>
    <xf numFmtId="0" fontId="11" fillId="0" borderId="0" xfId="0" applyFont="1" applyBorder="1" applyAlignment="1" applyProtection="1">
      <alignment vertical="center" wrapText="1"/>
      <protection/>
    </xf>
    <xf numFmtId="0" fontId="2" fillId="0" borderId="19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3" fillId="0" borderId="21" xfId="0" applyFont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 wrapText="1"/>
      <protection/>
    </xf>
    <xf numFmtId="49" fontId="6" fillId="0" borderId="22" xfId="0" applyNumberFormat="1" applyFont="1" applyBorder="1" applyAlignment="1" applyProtection="1">
      <alignment horizontal="center" wrapText="1"/>
      <protection/>
    </xf>
    <xf numFmtId="0" fontId="6" fillId="0" borderId="20" xfId="0" applyFont="1" applyBorder="1" applyAlignment="1" applyProtection="1">
      <alignment horizontal="center" wrapText="1"/>
      <protection/>
    </xf>
    <xf numFmtId="164" fontId="3" fillId="32" borderId="22" xfId="0" applyNumberFormat="1" applyFont="1" applyFill="1" applyBorder="1" applyAlignment="1" applyProtection="1">
      <alignment horizontal="center" wrapText="1"/>
      <protection/>
    </xf>
    <xf numFmtId="1" fontId="3" fillId="0" borderId="22" xfId="0" applyNumberFormat="1" applyFont="1" applyBorder="1" applyAlignment="1" applyProtection="1">
      <alignment horizontal="center" wrapText="1"/>
      <protection/>
    </xf>
    <xf numFmtId="44" fontId="3" fillId="0" borderId="22" xfId="0" applyNumberFormat="1" applyFont="1" applyBorder="1" applyAlignment="1" applyProtection="1">
      <alignment horizontal="center" wrapText="1"/>
      <protection/>
    </xf>
    <xf numFmtId="49" fontId="6" fillId="0" borderId="21" xfId="0" applyNumberFormat="1" applyFont="1" applyBorder="1" applyAlignment="1" applyProtection="1">
      <alignment horizontal="center" wrapText="1"/>
      <protection/>
    </xf>
    <xf numFmtId="0" fontId="6" fillId="0" borderId="23" xfId="0" applyFont="1" applyBorder="1" applyAlignment="1" applyProtection="1">
      <alignment horizontal="center" wrapText="1"/>
      <protection/>
    </xf>
    <xf numFmtId="0" fontId="3" fillId="32" borderId="23" xfId="0" applyFont="1" applyFill="1" applyBorder="1" applyAlignment="1" applyProtection="1">
      <alignment horizontal="center" wrapText="1"/>
      <protection/>
    </xf>
    <xf numFmtId="0" fontId="0" fillId="0" borderId="11" xfId="0" applyBorder="1" applyAlignment="1" applyProtection="1">
      <alignment/>
      <protection/>
    </xf>
    <xf numFmtId="44" fontId="6" fillId="0" borderId="12" xfId="0" applyNumberFormat="1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0" fillId="0" borderId="11" xfId="0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4" fontId="6" fillId="0" borderId="12" xfId="0" applyNumberFormat="1" applyFont="1" applyBorder="1" applyAlignment="1" applyProtection="1">
      <alignment vertical="center" wrapText="1"/>
      <protection/>
    </xf>
    <xf numFmtId="44" fontId="6" fillId="0" borderId="12" xfId="0" applyNumberFormat="1" applyFont="1" applyBorder="1" applyAlignment="1" applyProtection="1">
      <alignment vertical="top" wrapText="1"/>
      <protection/>
    </xf>
    <xf numFmtId="0" fontId="5" fillId="0" borderId="13" xfId="0" applyFont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 horizontal="left" wrapText="1"/>
      <protection/>
    </xf>
    <xf numFmtId="0" fontId="13" fillId="0" borderId="0" xfId="0" applyFont="1" applyBorder="1" applyAlignment="1" applyProtection="1">
      <alignment horizontal="center" wrapText="1"/>
      <protection/>
    </xf>
    <xf numFmtId="0" fontId="6" fillId="0" borderId="10" xfId="0" applyFont="1" applyBorder="1" applyAlignment="1" applyProtection="1">
      <alignment vertical="top" wrapText="1"/>
      <protection/>
    </xf>
    <xf numFmtId="164" fontId="3" fillId="32" borderId="12" xfId="0" applyNumberFormat="1" applyFont="1" applyFill="1" applyBorder="1" applyAlignment="1" applyProtection="1">
      <alignment horizontal="center" vertical="top" wrapText="1"/>
      <protection/>
    </xf>
    <xf numFmtId="1" fontId="3" fillId="0" borderId="12" xfId="0" applyNumberFormat="1" applyFont="1" applyBorder="1" applyAlignment="1" applyProtection="1">
      <alignment horizontal="center" wrapText="1"/>
      <protection/>
    </xf>
    <xf numFmtId="44" fontId="6" fillId="0" borderId="12" xfId="0" applyNumberFormat="1" applyFont="1" applyBorder="1" applyAlignment="1" applyProtection="1">
      <alignment horizontal="center" vertical="center" wrapText="1"/>
      <protection/>
    </xf>
    <xf numFmtId="44" fontId="6" fillId="0" borderId="14" xfId="0" applyNumberFormat="1" applyFont="1" applyBorder="1" applyAlignment="1" applyProtection="1">
      <alignment vertical="top" wrapText="1"/>
      <protection/>
    </xf>
    <xf numFmtId="0" fontId="18" fillId="0" borderId="0" xfId="0" applyFont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44" fontId="15" fillId="0" borderId="15" xfId="0" applyNumberFormat="1" applyFont="1" applyBorder="1" applyAlignment="1" applyProtection="1">
      <alignment horizontal="center" vertical="center"/>
      <protection/>
    </xf>
    <xf numFmtId="44" fontId="15" fillId="0" borderId="14" xfId="0" applyNumberFormat="1" applyFont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/>
      <protection/>
    </xf>
    <xf numFmtId="0" fontId="17" fillId="0" borderId="11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0" fontId="3" fillId="0" borderId="11" xfId="0" applyFont="1" applyBorder="1" applyAlignment="1" applyProtection="1">
      <alignment horizontal="left" vertical="top" wrapText="1"/>
      <protection/>
    </xf>
    <xf numFmtId="165" fontId="14" fillId="0" borderId="13" xfId="0" applyNumberFormat="1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164" fontId="3" fillId="0" borderId="15" xfId="0" applyNumberFormat="1" applyFont="1" applyBorder="1" applyAlignment="1" applyProtection="1">
      <alignment horizontal="right" vertical="center" wrapText="1"/>
      <protection/>
    </xf>
    <xf numFmtId="164" fontId="3" fillId="0" borderId="14" xfId="0" applyNumberFormat="1" applyFont="1" applyBorder="1" applyAlignment="1" applyProtection="1">
      <alignment horizontal="right" vertical="center" wrapText="1"/>
      <protection/>
    </xf>
    <xf numFmtId="166" fontId="3" fillId="0" borderId="15" xfId="0" applyNumberFormat="1" applyFont="1" applyBorder="1" applyAlignment="1" applyProtection="1">
      <alignment horizontal="right" vertical="center" wrapText="1"/>
      <protection/>
    </xf>
    <xf numFmtId="166" fontId="3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23" xfId="0" applyFont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wrapText="1"/>
      <protection/>
    </xf>
    <xf numFmtId="0" fontId="3" fillId="0" borderId="11" xfId="0" applyFont="1" applyBorder="1" applyAlignment="1" applyProtection="1">
      <alignment horizontal="left" wrapText="1"/>
      <protection/>
    </xf>
    <xf numFmtId="0" fontId="3" fillId="0" borderId="16" xfId="0" applyFont="1" applyBorder="1" applyAlignment="1" applyProtection="1">
      <alignment horizontal="left" vertical="top" wrapText="1"/>
      <protection/>
    </xf>
    <xf numFmtId="0" fontId="3" fillId="0" borderId="20" xfId="0" applyFont="1" applyBorder="1" applyAlignment="1" applyProtection="1">
      <alignment horizontal="left" vertical="top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6" fillId="0" borderId="16" xfId="0" applyFont="1" applyBorder="1" applyAlignment="1" applyProtection="1">
      <alignment horizontal="center" vertical="center" wrapText="1"/>
      <protection/>
    </xf>
    <xf numFmtId="0" fontId="16" fillId="0" borderId="13" xfId="0" applyFont="1" applyBorder="1" applyAlignment="1" applyProtection="1">
      <alignment horizontal="center" vertical="center" wrapText="1"/>
      <protection/>
    </xf>
    <xf numFmtId="0" fontId="16" fillId="0" borderId="20" xfId="0" applyFont="1" applyBorder="1" applyAlignment="1" applyProtection="1">
      <alignment horizontal="center" vertical="center" wrapText="1"/>
      <protection/>
    </xf>
    <xf numFmtId="0" fontId="16" fillId="0" borderId="17" xfId="0" applyFont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44" fontId="3" fillId="0" borderId="15" xfId="0" applyNumberFormat="1" applyFont="1" applyBorder="1" applyAlignment="1" applyProtection="1">
      <alignment horizontal="center" vertical="center" wrapText="1"/>
      <protection/>
    </xf>
    <xf numFmtId="44" fontId="3" fillId="0" borderId="14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horizontal="left" wrapText="1"/>
      <protection/>
    </xf>
    <xf numFmtId="0" fontId="3" fillId="32" borderId="15" xfId="0" applyFont="1" applyFill="1" applyBorder="1" applyAlignment="1" applyProtection="1">
      <alignment horizontal="center" vertical="center" wrapText="1"/>
      <protection/>
    </xf>
    <xf numFmtId="0" fontId="3" fillId="32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11" xfId="0" applyFont="1" applyBorder="1" applyAlignment="1" applyProtection="1">
      <alignment horizontal="center" vertical="top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center" wrapText="1"/>
      <protection/>
    </xf>
    <xf numFmtId="0" fontId="6" fillId="0" borderId="11" xfId="0" applyFont="1" applyBorder="1" applyAlignment="1" applyProtection="1">
      <alignment horizontal="center"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1</xdr:row>
      <xdr:rowOff>123825</xdr:rowOff>
    </xdr:from>
    <xdr:to>
      <xdr:col>12</xdr:col>
      <xdr:colOff>180975</xdr:colOff>
      <xdr:row>5</xdr:row>
      <xdr:rowOff>180975</xdr:rowOff>
    </xdr:to>
    <xdr:sp>
      <xdr:nvSpPr>
        <xdr:cNvPr id="1" name="WordArt 2"/>
        <xdr:cNvSpPr>
          <a:spLocks/>
        </xdr:cNvSpPr>
      </xdr:nvSpPr>
      <xdr:spPr>
        <a:xfrm>
          <a:off x="3981450" y="133350"/>
          <a:ext cx="5314950" cy="7143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9703"/>
            </a:avLst>
          </a:prstTxWarp>
        </a:bodyPr>
        <a:p>
          <a:pPr algn="ctr"/>
          <a:r>
            <a:rPr sz="4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E46C0A"/>
              </a:solidFill>
              <a:latin typeface="Balmoral LET"/>
              <a:cs typeface="Balmoral LET"/>
            </a:rPr>
            <a:t>La Ferme des Genestes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2"/>
  <sheetViews>
    <sheetView showGridLines="0" tabSelected="1" zoomScalePageLayoutView="0" workbookViewId="0" topLeftCell="A8">
      <selection activeCell="H8" sqref="H8"/>
    </sheetView>
  </sheetViews>
  <sheetFormatPr defaultColWidth="11.421875" defaultRowHeight="12.75"/>
  <cols>
    <col min="1" max="1" width="8.7109375" style="14" customWidth="1"/>
    <col min="2" max="2" width="36.421875" style="101" customWidth="1"/>
    <col min="3" max="3" width="5.28125" style="14" customWidth="1"/>
    <col min="4" max="4" width="2.140625" style="14" customWidth="1"/>
    <col min="5" max="5" width="7.7109375" style="18" customWidth="1"/>
    <col min="6" max="6" width="8.7109375" style="14" customWidth="1"/>
    <col min="7" max="7" width="9.7109375" style="102" customWidth="1"/>
    <col min="8" max="8" width="7.7109375" style="103" customWidth="1"/>
    <col min="9" max="9" width="11.7109375" style="104" customWidth="1"/>
    <col min="10" max="10" width="2.00390625" style="14" customWidth="1"/>
    <col min="11" max="11" width="18.28125" style="14" customWidth="1"/>
    <col min="12" max="12" width="18.28125" style="15" customWidth="1"/>
    <col min="13" max="13" width="4.00390625" style="16" bestFit="1" customWidth="1"/>
    <col min="14" max="14" width="2.140625" style="16" bestFit="1" customWidth="1"/>
    <col min="15" max="15" width="7.7109375" style="18" customWidth="1"/>
    <col min="16" max="16" width="8.7109375" style="16" customWidth="1"/>
    <col min="17" max="17" width="9.7109375" style="16" customWidth="1"/>
    <col min="18" max="18" width="7.7109375" style="16" customWidth="1"/>
    <col min="19" max="19" width="13.7109375" style="16" customWidth="1"/>
    <col min="20" max="20" width="1.1484375" style="14" customWidth="1"/>
    <col min="21" max="21" width="0.85546875" style="14" customWidth="1"/>
    <col min="22" max="22" width="1.28515625" style="14" customWidth="1"/>
    <col min="23" max="23" width="32.421875" style="14" customWidth="1"/>
    <col min="24" max="16384" width="11.421875" style="14" customWidth="1"/>
  </cols>
  <sheetData>
    <row r="1" ht="0.75" customHeight="1"/>
    <row r="2" spans="1:23" ht="12.7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6"/>
      <c r="M2" s="105"/>
      <c r="N2" s="105"/>
      <c r="O2" s="105"/>
      <c r="P2" s="105"/>
      <c r="Q2" s="105"/>
      <c r="R2" s="105"/>
      <c r="S2" s="105"/>
      <c r="W2" s="105"/>
    </row>
    <row r="3" spans="1:23" ht="13.5" customHeight="1">
      <c r="A3" s="105"/>
      <c r="C3" s="105"/>
      <c r="D3" s="105"/>
      <c r="E3" s="105"/>
      <c r="F3" s="105"/>
      <c r="G3" s="105"/>
      <c r="H3" s="105"/>
      <c r="I3" s="105"/>
      <c r="J3" s="105"/>
      <c r="K3" s="105"/>
      <c r="L3" s="106"/>
      <c r="M3" s="105"/>
      <c r="N3" s="105"/>
      <c r="O3" s="105"/>
      <c r="Q3" s="105"/>
      <c r="R3" s="105"/>
      <c r="S3" s="105"/>
      <c r="W3" s="105"/>
    </row>
    <row r="4" spans="1:23" ht="12.75" customHeight="1">
      <c r="A4" s="105"/>
      <c r="B4" s="193" t="s">
        <v>72</v>
      </c>
      <c r="C4" s="105"/>
      <c r="D4" s="105"/>
      <c r="E4" s="105"/>
      <c r="F4" s="105"/>
      <c r="G4" s="105"/>
      <c r="H4" s="105"/>
      <c r="I4" s="105"/>
      <c r="J4" s="105"/>
      <c r="K4" s="105"/>
      <c r="L4" s="106"/>
      <c r="M4" s="105"/>
      <c r="N4" s="105"/>
      <c r="O4" s="105"/>
      <c r="P4" s="105"/>
      <c r="Q4" s="105"/>
      <c r="R4" s="105"/>
      <c r="S4" s="105"/>
      <c r="T4" s="107"/>
      <c r="W4" s="105"/>
    </row>
    <row r="5" spans="1:23" ht="12.75" customHeight="1">
      <c r="A5" s="105"/>
      <c r="B5" s="193"/>
      <c r="C5" s="108"/>
      <c r="D5" s="108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W5" s="105"/>
    </row>
    <row r="6" spans="1:23" ht="27" customHeight="1" thickBot="1">
      <c r="A6" s="105"/>
      <c r="B6" s="137" t="s">
        <v>0</v>
      </c>
      <c r="C6" s="110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W6" s="105"/>
    </row>
    <row r="7" spans="1:23" ht="22.5" customHeight="1" thickBot="1">
      <c r="A7" s="105"/>
      <c r="B7" s="112" t="s">
        <v>1</v>
      </c>
      <c r="C7" s="158" t="s">
        <v>2</v>
      </c>
      <c r="D7" s="159"/>
      <c r="E7" s="114" t="s">
        <v>3</v>
      </c>
      <c r="F7" s="115" t="s">
        <v>4</v>
      </c>
      <c r="G7" s="116" t="s">
        <v>5</v>
      </c>
      <c r="H7" s="117" t="s">
        <v>6</v>
      </c>
      <c r="I7" s="118" t="s">
        <v>7</v>
      </c>
      <c r="J7" s="196"/>
      <c r="K7" s="158" t="s">
        <v>1</v>
      </c>
      <c r="L7" s="159"/>
      <c r="M7" s="158" t="s">
        <v>2</v>
      </c>
      <c r="N7" s="159"/>
      <c r="O7" s="119" t="s">
        <v>3</v>
      </c>
      <c r="P7" s="120" t="s">
        <v>4</v>
      </c>
      <c r="Q7" s="121" t="s">
        <v>8</v>
      </c>
      <c r="R7" s="112" t="s">
        <v>6</v>
      </c>
      <c r="S7" s="113" t="s">
        <v>7</v>
      </c>
      <c r="W7" s="105"/>
    </row>
    <row r="8" spans="1:23" ht="15" customHeight="1">
      <c r="A8" s="122"/>
      <c r="B8" s="53" t="s">
        <v>25</v>
      </c>
      <c r="C8" s="54">
        <v>140</v>
      </c>
      <c r="D8" s="55" t="s">
        <v>23</v>
      </c>
      <c r="E8" s="95" t="s">
        <v>13</v>
      </c>
      <c r="F8" s="56">
        <f>G8*1000/C8</f>
        <v>148.57142857142858</v>
      </c>
      <c r="G8" s="57">
        <v>20.8</v>
      </c>
      <c r="H8" s="11"/>
      <c r="I8" s="123">
        <f aca="true" t="shared" si="0" ref="I8:I13">IF(ISNUMBER(H8),(H8*G8),"")</f>
      </c>
      <c r="J8" s="196"/>
      <c r="K8" s="162" t="s">
        <v>54</v>
      </c>
      <c r="L8" s="163"/>
      <c r="M8" s="31">
        <v>900</v>
      </c>
      <c r="N8" s="32" t="s">
        <v>23</v>
      </c>
      <c r="O8" s="33" t="s">
        <v>13</v>
      </c>
      <c r="P8" s="34">
        <f>Q8*1000/M8</f>
        <v>11.11111111111111</v>
      </c>
      <c r="Q8" s="35">
        <v>10</v>
      </c>
      <c r="R8" s="13"/>
      <c r="S8" s="86">
        <f>IF(ISNUMBER(R8),R8*Q8,"")</f>
      </c>
      <c r="U8" s="14">
        <f>IF(OR(H8="",H8=0,H8=" "),0,G8*H8)</f>
        <v>0</v>
      </c>
      <c r="V8" s="14">
        <f>IF(OR(R8="",R8=0,R8=" "),0,Q8*R8)</f>
        <v>0</v>
      </c>
      <c r="W8" s="105"/>
    </row>
    <row r="9" spans="1:23" ht="15" customHeight="1">
      <c r="A9" s="122"/>
      <c r="B9" s="65" t="s">
        <v>53</v>
      </c>
      <c r="C9" s="54">
        <v>190</v>
      </c>
      <c r="D9" s="40" t="s">
        <v>23</v>
      </c>
      <c r="E9" s="96" t="s">
        <v>14</v>
      </c>
      <c r="F9" s="59">
        <f>G9*1000/C9</f>
        <v>143.68421052631578</v>
      </c>
      <c r="G9" s="57">
        <v>27.3</v>
      </c>
      <c r="H9" s="4"/>
      <c r="I9" s="123">
        <f t="shared" si="0"/>
      </c>
      <c r="J9" s="196"/>
      <c r="M9" s="23"/>
      <c r="N9" s="32"/>
      <c r="O9" s="33"/>
      <c r="P9" s="34"/>
      <c r="Q9" s="35"/>
      <c r="R9" s="2"/>
      <c r="S9" s="123">
        <f>IF(ISNUMBER(R9),R9*Q9,"")</f>
      </c>
      <c r="U9" s="14">
        <f aca="true" t="shared" si="1" ref="U9:U26">IF(OR(H9="",H9=0,H9=" "),0,G9*H9)</f>
        <v>0</v>
      </c>
      <c r="V9" s="14">
        <f aca="true" t="shared" si="2" ref="V9:V16">IF(OR(R9="",R9=0,R9=" "),0,Q9*R9)</f>
        <v>0</v>
      </c>
      <c r="W9" s="105"/>
    </row>
    <row r="10" spans="1:23" ht="15" customHeight="1">
      <c r="A10" s="122"/>
      <c r="B10" s="60"/>
      <c r="C10" s="61"/>
      <c r="D10" s="62"/>
      <c r="E10" s="97"/>
      <c r="F10" s="59"/>
      <c r="G10" s="64"/>
      <c r="H10" s="8"/>
      <c r="I10" s="123"/>
      <c r="J10" s="196"/>
      <c r="K10" s="149" t="s">
        <v>55</v>
      </c>
      <c r="L10" s="150"/>
      <c r="M10" s="23">
        <v>850</v>
      </c>
      <c r="N10" s="32" t="s">
        <v>23</v>
      </c>
      <c r="O10" s="33" t="s">
        <v>13</v>
      </c>
      <c r="P10" s="34">
        <f aca="true" t="shared" si="3" ref="P10:P19">Q10*1000/M10</f>
        <v>11.764705882352942</v>
      </c>
      <c r="Q10" s="35">
        <v>10</v>
      </c>
      <c r="R10" s="1"/>
      <c r="S10" s="86">
        <f>IF(ISNUMBER(R10),R10*Q10,"")</f>
      </c>
      <c r="U10" s="14">
        <f t="shared" si="1"/>
        <v>0</v>
      </c>
      <c r="V10" s="14">
        <f t="shared" si="2"/>
        <v>0</v>
      </c>
      <c r="W10" s="105"/>
    </row>
    <row r="11" spans="1:23" ht="15" customHeight="1">
      <c r="A11" s="122"/>
      <c r="B11" s="58" t="s">
        <v>26</v>
      </c>
      <c r="C11" s="54">
        <v>130</v>
      </c>
      <c r="D11" s="40" t="s">
        <v>23</v>
      </c>
      <c r="E11" s="96" t="s">
        <v>13</v>
      </c>
      <c r="F11" s="59">
        <f>G11*1000/C11</f>
        <v>140</v>
      </c>
      <c r="G11" s="57">
        <v>18.2</v>
      </c>
      <c r="H11" s="4"/>
      <c r="I11" s="123">
        <f t="shared" si="0"/>
      </c>
      <c r="J11" s="196"/>
      <c r="M11" s="37"/>
      <c r="O11" s="38"/>
      <c r="P11" s="34"/>
      <c r="Q11" s="19"/>
      <c r="R11" s="2"/>
      <c r="S11" s="123"/>
      <c r="U11" s="14">
        <f t="shared" si="1"/>
        <v>0</v>
      </c>
      <c r="V11" s="14">
        <f t="shared" si="2"/>
        <v>0</v>
      </c>
      <c r="W11" s="105"/>
    </row>
    <row r="12" spans="1:23" ht="15" customHeight="1">
      <c r="A12" s="122"/>
      <c r="B12" s="58"/>
      <c r="C12" s="54">
        <v>200</v>
      </c>
      <c r="D12" s="40" t="s">
        <v>23</v>
      </c>
      <c r="E12" s="96" t="s">
        <v>14</v>
      </c>
      <c r="F12" s="59">
        <f>G12*1000/C12</f>
        <v>134</v>
      </c>
      <c r="G12" s="57">
        <v>26.8</v>
      </c>
      <c r="H12" s="4"/>
      <c r="I12" s="123">
        <f t="shared" si="0"/>
      </c>
      <c r="J12" s="196"/>
      <c r="K12" s="149" t="s">
        <v>59</v>
      </c>
      <c r="L12" s="150"/>
      <c r="M12" s="23">
        <v>250</v>
      </c>
      <c r="N12" s="32" t="s">
        <v>23</v>
      </c>
      <c r="O12" s="33" t="s">
        <v>13</v>
      </c>
      <c r="P12" s="34">
        <f t="shared" si="3"/>
        <v>41.6</v>
      </c>
      <c r="Q12" s="35">
        <v>10.4</v>
      </c>
      <c r="R12" s="1"/>
      <c r="S12" s="86">
        <f aca="true" t="shared" si="4" ref="S12:S22">IF(ISNUMBER(R12),R12*Q12,"")</f>
      </c>
      <c r="U12" s="14">
        <f t="shared" si="1"/>
        <v>0</v>
      </c>
      <c r="V12" s="14">
        <f t="shared" si="2"/>
        <v>0</v>
      </c>
      <c r="W12" s="105"/>
    </row>
    <row r="13" spans="1:23" ht="15" customHeight="1">
      <c r="A13" s="122"/>
      <c r="B13" s="58"/>
      <c r="C13" s="54">
        <v>400</v>
      </c>
      <c r="D13" s="40" t="s">
        <v>23</v>
      </c>
      <c r="E13" s="96" t="s">
        <v>15</v>
      </c>
      <c r="F13" s="59">
        <f>G13*1000/C13</f>
        <v>128.25</v>
      </c>
      <c r="G13" s="57">
        <v>51.3</v>
      </c>
      <c r="H13" s="4"/>
      <c r="I13" s="123">
        <f t="shared" si="0"/>
      </c>
      <c r="J13" s="196"/>
      <c r="K13" s="39" t="s">
        <v>56</v>
      </c>
      <c r="L13" s="40"/>
      <c r="M13" s="23">
        <v>500</v>
      </c>
      <c r="N13" s="32" t="s">
        <v>23</v>
      </c>
      <c r="O13" s="34" t="s">
        <v>16</v>
      </c>
      <c r="P13" s="34">
        <f t="shared" si="3"/>
        <v>38</v>
      </c>
      <c r="Q13" s="35">
        <v>19</v>
      </c>
      <c r="R13" s="1"/>
      <c r="S13" s="86">
        <f t="shared" si="4"/>
      </c>
      <c r="U13" s="14">
        <f t="shared" si="1"/>
        <v>0</v>
      </c>
      <c r="V13" s="14">
        <f t="shared" si="2"/>
        <v>0</v>
      </c>
      <c r="W13" s="105"/>
    </row>
    <row r="14" spans="1:23" ht="15" customHeight="1">
      <c r="A14" s="122"/>
      <c r="B14" s="60"/>
      <c r="C14" s="61"/>
      <c r="D14" s="62"/>
      <c r="E14" s="97"/>
      <c r="F14" s="59"/>
      <c r="G14" s="57"/>
      <c r="H14" s="5"/>
      <c r="I14" s="123">
        <f>IF(ISNUMBER(H14),(H14*G14),"")</f>
      </c>
      <c r="J14" s="196"/>
      <c r="M14" s="37"/>
      <c r="O14" s="38"/>
      <c r="P14" s="34"/>
      <c r="Q14" s="19"/>
      <c r="R14" s="2"/>
      <c r="S14" s="123">
        <f t="shared" si="4"/>
      </c>
      <c r="U14" s="14">
        <f t="shared" si="1"/>
        <v>0</v>
      </c>
      <c r="V14" s="14">
        <f t="shared" si="2"/>
        <v>0</v>
      </c>
      <c r="W14" s="105"/>
    </row>
    <row r="15" spans="1:23" ht="15" customHeight="1">
      <c r="A15" s="122"/>
      <c r="B15" s="58" t="s">
        <v>27</v>
      </c>
      <c r="C15" s="54">
        <v>130</v>
      </c>
      <c r="D15" s="40" t="s">
        <v>23</v>
      </c>
      <c r="E15" s="96" t="s">
        <v>13</v>
      </c>
      <c r="F15" s="59">
        <f>G15*1000/C15</f>
        <v>94.61538461538461</v>
      </c>
      <c r="G15" s="57">
        <v>12.3</v>
      </c>
      <c r="H15" s="4"/>
      <c r="I15" s="123">
        <f>IF(ISNUMBER(H15),(H15*G15),"")</f>
      </c>
      <c r="J15" s="196"/>
      <c r="K15" s="149" t="s">
        <v>57</v>
      </c>
      <c r="L15" s="150"/>
      <c r="M15" s="23">
        <v>250</v>
      </c>
      <c r="N15" s="32" t="s">
        <v>23</v>
      </c>
      <c r="O15" s="33" t="s">
        <v>13</v>
      </c>
      <c r="P15" s="34">
        <f t="shared" si="3"/>
        <v>35.6</v>
      </c>
      <c r="Q15" s="35">
        <v>8.9</v>
      </c>
      <c r="R15" s="1"/>
      <c r="S15" s="86">
        <f t="shared" si="4"/>
      </c>
      <c r="U15" s="14">
        <f t="shared" si="1"/>
        <v>0</v>
      </c>
      <c r="V15" s="14">
        <f t="shared" si="2"/>
        <v>0</v>
      </c>
      <c r="W15" s="105"/>
    </row>
    <row r="16" spans="1:23" ht="15" customHeight="1">
      <c r="A16" s="122"/>
      <c r="B16" s="85" t="s">
        <v>52</v>
      </c>
      <c r="C16" s="54">
        <v>200</v>
      </c>
      <c r="D16" s="40" t="s">
        <v>23</v>
      </c>
      <c r="E16" s="96" t="s">
        <v>16</v>
      </c>
      <c r="F16" s="59">
        <f>G16*1000/C16</f>
        <v>92</v>
      </c>
      <c r="G16" s="57">
        <v>18.4</v>
      </c>
      <c r="H16" s="4"/>
      <c r="I16" s="123">
        <f>IF(ISNUMBER(H16),(H16*G16),"")</f>
      </c>
      <c r="J16" s="196"/>
      <c r="K16" s="41" t="s">
        <v>58</v>
      </c>
      <c r="L16" s="41" t="s">
        <v>41</v>
      </c>
      <c r="M16" s="23">
        <v>500</v>
      </c>
      <c r="N16" s="32" t="s">
        <v>23</v>
      </c>
      <c r="O16" s="33" t="s">
        <v>16</v>
      </c>
      <c r="P16" s="34">
        <f t="shared" si="3"/>
        <v>33.2</v>
      </c>
      <c r="Q16" s="35">
        <v>16.6</v>
      </c>
      <c r="R16" s="1"/>
      <c r="S16" s="86">
        <f t="shared" si="4"/>
      </c>
      <c r="U16" s="14">
        <f t="shared" si="1"/>
        <v>0</v>
      </c>
      <c r="V16" s="14">
        <f t="shared" si="2"/>
        <v>0</v>
      </c>
      <c r="W16" s="105"/>
    </row>
    <row r="17" spans="1:23" ht="15" customHeight="1">
      <c r="A17" s="122"/>
      <c r="B17" s="58"/>
      <c r="C17" s="54">
        <v>400</v>
      </c>
      <c r="D17" s="40" t="s">
        <v>23</v>
      </c>
      <c r="E17" s="96" t="s">
        <v>17</v>
      </c>
      <c r="F17" s="59">
        <f>G17*1000/C17</f>
        <v>89.25</v>
      </c>
      <c r="G17" s="57">
        <v>35.7</v>
      </c>
      <c r="H17" s="4"/>
      <c r="I17" s="123">
        <f>IF(ISNUMBER(H17),(H17*G17),"")</f>
      </c>
      <c r="J17" s="196"/>
      <c r="M17" s="37"/>
      <c r="O17" s="38"/>
      <c r="P17" s="34"/>
      <c r="Q17" s="19"/>
      <c r="R17" s="2"/>
      <c r="S17" s="86"/>
      <c r="U17" s="14">
        <f t="shared" si="1"/>
        <v>0</v>
      </c>
      <c r="V17" s="14">
        <f aca="true" t="shared" si="5" ref="V17:V24">IF(OR(R17="",R17=0,R17=" "),0,Q17*R17)</f>
        <v>0</v>
      </c>
      <c r="W17" s="105"/>
    </row>
    <row r="18" spans="1:23" ht="15" customHeight="1">
      <c r="A18" s="122"/>
      <c r="B18" s="66"/>
      <c r="C18" s="61"/>
      <c r="D18" s="62"/>
      <c r="E18" s="97"/>
      <c r="F18" s="59"/>
      <c r="G18" s="64"/>
      <c r="H18" s="5"/>
      <c r="I18" s="123"/>
      <c r="J18" s="196"/>
      <c r="K18" s="160" t="s">
        <v>38</v>
      </c>
      <c r="L18" s="161"/>
      <c r="M18" s="20">
        <v>350</v>
      </c>
      <c r="N18" s="42" t="s">
        <v>23</v>
      </c>
      <c r="O18" s="43"/>
      <c r="P18" s="34">
        <f t="shared" si="3"/>
        <v>7.714285714285714</v>
      </c>
      <c r="Q18" s="44">
        <v>2.7</v>
      </c>
      <c r="R18" s="1"/>
      <c r="S18" s="86">
        <f t="shared" si="4"/>
      </c>
      <c r="U18" s="14">
        <f t="shared" si="1"/>
        <v>0</v>
      </c>
      <c r="V18" s="14">
        <f t="shared" si="5"/>
        <v>0</v>
      </c>
      <c r="W18" s="105"/>
    </row>
    <row r="19" spans="1:23" ht="15" customHeight="1">
      <c r="A19" s="122"/>
      <c r="B19" s="66" t="s">
        <v>28</v>
      </c>
      <c r="C19" s="61">
        <v>130</v>
      </c>
      <c r="D19" s="62" t="s">
        <v>23</v>
      </c>
      <c r="E19" s="97" t="s">
        <v>13</v>
      </c>
      <c r="F19" s="59">
        <f>G19*1000/C19</f>
        <v>56.15384615384615</v>
      </c>
      <c r="G19" s="64">
        <v>7.3</v>
      </c>
      <c r="H19" s="4"/>
      <c r="I19" s="123">
        <f>IF(ISNUMBER(H19),(H19*G19),"")</f>
      </c>
      <c r="J19" s="196"/>
      <c r="K19" s="45"/>
      <c r="L19" s="17"/>
      <c r="M19" s="23">
        <v>700</v>
      </c>
      <c r="N19" s="32" t="s">
        <v>23</v>
      </c>
      <c r="O19" s="33"/>
      <c r="P19" s="34">
        <f t="shared" si="3"/>
        <v>5.714285714285714</v>
      </c>
      <c r="Q19" s="35">
        <v>4</v>
      </c>
      <c r="R19" s="1"/>
      <c r="S19" s="86">
        <f t="shared" si="4"/>
      </c>
      <c r="U19" s="14">
        <f t="shared" si="1"/>
        <v>0</v>
      </c>
      <c r="V19" s="14">
        <f t="shared" si="5"/>
        <v>0</v>
      </c>
      <c r="W19" s="105"/>
    </row>
    <row r="20" spans="1:23" ht="15" customHeight="1">
      <c r="A20" s="122"/>
      <c r="B20" s="65" t="s">
        <v>42</v>
      </c>
      <c r="C20" s="54">
        <v>200</v>
      </c>
      <c r="D20" s="40" t="s">
        <v>23</v>
      </c>
      <c r="E20" s="96" t="s">
        <v>14</v>
      </c>
      <c r="F20" s="59">
        <f>G20*1000/C20</f>
        <v>55.5</v>
      </c>
      <c r="G20" s="57">
        <v>11.1</v>
      </c>
      <c r="H20" s="4"/>
      <c r="I20" s="123">
        <f>IF(ISNUMBER(H20),(H20*G20),"")</f>
      </c>
      <c r="J20" s="196"/>
      <c r="K20" s="149"/>
      <c r="L20" s="150"/>
      <c r="M20" s="23"/>
      <c r="N20" s="32"/>
      <c r="O20" s="33"/>
      <c r="P20" s="34"/>
      <c r="Q20" s="35"/>
      <c r="R20" s="124"/>
      <c r="S20" s="86"/>
      <c r="U20" s="14">
        <f t="shared" si="1"/>
        <v>0</v>
      </c>
      <c r="V20" s="14">
        <f t="shared" si="5"/>
        <v>0</v>
      </c>
      <c r="W20" s="105"/>
    </row>
    <row r="21" spans="1:23" ht="15" customHeight="1">
      <c r="A21" s="122"/>
      <c r="B21" s="66"/>
      <c r="C21" s="61"/>
      <c r="D21" s="62"/>
      <c r="E21" s="97"/>
      <c r="F21" s="59"/>
      <c r="G21" s="64"/>
      <c r="H21" s="5"/>
      <c r="I21" s="123"/>
      <c r="J21" s="196"/>
      <c r="K21" s="149" t="s">
        <v>60</v>
      </c>
      <c r="L21" s="150"/>
      <c r="M21" s="23">
        <v>130</v>
      </c>
      <c r="N21" s="32" t="s">
        <v>23</v>
      </c>
      <c r="O21" s="33" t="s">
        <v>13</v>
      </c>
      <c r="P21" s="34">
        <f>Q21*1000/M21</f>
        <v>24.615384615384617</v>
      </c>
      <c r="Q21" s="35">
        <v>3.2</v>
      </c>
      <c r="R21" s="1"/>
      <c r="S21" s="86">
        <f t="shared" si="4"/>
      </c>
      <c r="U21" s="14">
        <f t="shared" si="1"/>
        <v>0</v>
      </c>
      <c r="V21" s="14">
        <f t="shared" si="5"/>
        <v>0</v>
      </c>
      <c r="W21" s="105"/>
    </row>
    <row r="22" spans="1:23" ht="15" customHeight="1">
      <c r="A22" s="122"/>
      <c r="B22" s="66" t="s">
        <v>29</v>
      </c>
      <c r="C22" s="61">
        <v>200</v>
      </c>
      <c r="D22" s="62" t="s">
        <v>23</v>
      </c>
      <c r="E22" s="97" t="s">
        <v>14</v>
      </c>
      <c r="F22" s="59">
        <f>G22*1000/C22</f>
        <v>38</v>
      </c>
      <c r="G22" s="64">
        <v>7.6</v>
      </c>
      <c r="H22" s="4"/>
      <c r="I22" s="123">
        <f>IF(ISNUMBER(H22),(H22*G22),"")</f>
      </c>
      <c r="J22" s="196"/>
      <c r="K22" s="91"/>
      <c r="L22" s="92"/>
      <c r="M22" s="93">
        <v>200</v>
      </c>
      <c r="N22" s="94" t="s">
        <v>23</v>
      </c>
      <c r="O22" s="50" t="s">
        <v>16</v>
      </c>
      <c r="P22" s="34">
        <f>Q22*1000/M22</f>
        <v>22</v>
      </c>
      <c r="Q22" s="52">
        <v>4.4</v>
      </c>
      <c r="R22" s="1"/>
      <c r="S22" s="86">
        <f t="shared" si="4"/>
      </c>
      <c r="U22" s="14">
        <f t="shared" si="1"/>
        <v>0</v>
      </c>
      <c r="V22" s="14">
        <f t="shared" si="5"/>
        <v>0</v>
      </c>
      <c r="W22" s="105"/>
    </row>
    <row r="23" spans="1:23" ht="15" customHeight="1">
      <c r="A23" s="122"/>
      <c r="B23" s="65"/>
      <c r="C23" s="54"/>
      <c r="D23" s="40"/>
      <c r="E23" s="33"/>
      <c r="F23" s="72"/>
      <c r="G23" s="57"/>
      <c r="H23" s="5"/>
      <c r="I23" s="128"/>
      <c r="J23" s="197"/>
      <c r="K23" s="149"/>
      <c r="L23" s="150"/>
      <c r="M23" s="23"/>
      <c r="N23" s="32"/>
      <c r="O23" s="33"/>
      <c r="P23" s="36"/>
      <c r="Q23" s="35"/>
      <c r="R23" s="2"/>
      <c r="S23" s="86"/>
      <c r="U23" s="14">
        <f t="shared" si="1"/>
        <v>0</v>
      </c>
      <c r="V23" s="14">
        <f t="shared" si="5"/>
        <v>0</v>
      </c>
      <c r="W23" s="105"/>
    </row>
    <row r="24" spans="1:22" s="76" customFormat="1" ht="15" customHeight="1" thickBot="1">
      <c r="A24" s="125"/>
      <c r="B24" s="69" t="s">
        <v>44</v>
      </c>
      <c r="C24" s="70">
        <v>130</v>
      </c>
      <c r="D24" s="71" t="s">
        <v>23</v>
      </c>
      <c r="E24" s="98" t="s">
        <v>13</v>
      </c>
      <c r="F24" s="59">
        <f>G24*1000/C24</f>
        <v>55.38461538461539</v>
      </c>
      <c r="G24" s="73">
        <v>7.2</v>
      </c>
      <c r="H24" s="4"/>
      <c r="I24" s="128">
        <f>IF(ISNUMBER(H24),(H24*G24),"")</f>
      </c>
      <c r="J24" s="197"/>
      <c r="K24" s="46"/>
      <c r="L24" s="47"/>
      <c r="M24" s="48"/>
      <c r="N24" s="49"/>
      <c r="O24" s="50"/>
      <c r="P24" s="51"/>
      <c r="Q24" s="52"/>
      <c r="R24" s="126"/>
      <c r="S24" s="127">
        <f>IF(ISNUMBER(R24),R24*Q24,"")</f>
      </c>
      <c r="U24" s="14">
        <f t="shared" si="1"/>
        <v>0</v>
      </c>
      <c r="V24" s="76">
        <f t="shared" si="5"/>
        <v>0</v>
      </c>
    </row>
    <row r="25" spans="1:23" ht="15" customHeight="1">
      <c r="A25" s="122"/>
      <c r="B25" s="74" t="s">
        <v>45</v>
      </c>
      <c r="C25" s="70">
        <v>200</v>
      </c>
      <c r="D25" s="71" t="s">
        <v>23</v>
      </c>
      <c r="E25" s="98" t="s">
        <v>14</v>
      </c>
      <c r="F25" s="59">
        <f>G25*1000/C25</f>
        <v>54</v>
      </c>
      <c r="G25" s="73">
        <v>10.8</v>
      </c>
      <c r="H25" s="4"/>
      <c r="I25" s="128">
        <f>IF(ISNUMBER(H25),(H25*G25),"")</f>
      </c>
      <c r="J25" s="197"/>
      <c r="K25" s="109"/>
      <c r="L25" s="109"/>
      <c r="M25" s="109"/>
      <c r="N25" s="109"/>
      <c r="O25" s="174" t="s">
        <v>9</v>
      </c>
      <c r="P25" s="175"/>
      <c r="Q25" s="175"/>
      <c r="R25" s="176"/>
      <c r="S25" s="180">
        <f>IF(V25=0,"",V25)</f>
      </c>
      <c r="U25" s="14">
        <f t="shared" si="1"/>
        <v>0</v>
      </c>
      <c r="V25" s="100">
        <f>U8+U9+U10+U11+U12+U13+U14+U15+U16+U17+U18+U19+U20+U21+U22+U23+U24+U25+U26+U27+U28+U29+U30+U31+U32+U33+U34+U35+U36+U37+U38+U39+U40+U41+U42+U43+U44+U45+U46+U47+U48+U49+U50+V8+V9+V10+V11+V12+V13+V14+V15+V16+V17+V18+V19+V20+V21+V22+V23+V24</f>
        <v>0</v>
      </c>
      <c r="W25" s="105"/>
    </row>
    <row r="26" spans="1:21" s="76" customFormat="1" ht="15" customHeight="1" thickBot="1">
      <c r="A26" s="125"/>
      <c r="B26" s="75"/>
      <c r="D26" s="62"/>
      <c r="E26" s="97"/>
      <c r="F26" s="63"/>
      <c r="G26" s="57"/>
      <c r="H26" s="134"/>
      <c r="I26" s="123"/>
      <c r="J26" s="197"/>
      <c r="K26" s="109"/>
      <c r="L26" s="109"/>
      <c r="M26" s="109"/>
      <c r="N26" s="109"/>
      <c r="O26" s="177"/>
      <c r="P26" s="178"/>
      <c r="Q26" s="178"/>
      <c r="R26" s="179"/>
      <c r="S26" s="181"/>
      <c r="U26" s="14">
        <f t="shared" si="1"/>
        <v>0</v>
      </c>
    </row>
    <row r="27" spans="1:23" ht="15" customHeight="1">
      <c r="A27" s="122"/>
      <c r="B27" s="58" t="s">
        <v>46</v>
      </c>
      <c r="C27" s="54">
        <v>130</v>
      </c>
      <c r="D27" s="40" t="s">
        <v>23</v>
      </c>
      <c r="E27" s="96" t="s">
        <v>13</v>
      </c>
      <c r="F27" s="59">
        <f>G27*1000/C27</f>
        <v>39.23076923076923</v>
      </c>
      <c r="G27" s="57">
        <v>5.1</v>
      </c>
      <c r="H27" s="7"/>
      <c r="I27" s="135">
        <f aca="true" t="shared" si="6" ref="I27:I34">IF(ISNUMBER(H27),(H27*G27),"")</f>
      </c>
      <c r="J27" s="197"/>
      <c r="K27" s="172" t="s">
        <v>74</v>
      </c>
      <c r="L27" s="172"/>
      <c r="M27" s="172"/>
      <c r="N27" s="172"/>
      <c r="O27" s="172"/>
      <c r="P27" s="172"/>
      <c r="Q27" s="172"/>
      <c r="R27" s="172"/>
      <c r="S27" s="172"/>
      <c r="U27" s="14">
        <f aca="true" t="shared" si="7" ref="U27:U32">IF(OR(H27="",H27=0,H27=" "),0,G27*H27)</f>
        <v>0</v>
      </c>
      <c r="W27" s="105"/>
    </row>
    <row r="28" spans="1:23" ht="15" customHeight="1" thickBot="1">
      <c r="A28" s="122"/>
      <c r="B28" s="65" t="s">
        <v>47</v>
      </c>
      <c r="C28" s="132">
        <v>200</v>
      </c>
      <c r="D28" s="40" t="s">
        <v>23</v>
      </c>
      <c r="E28" s="33" t="s">
        <v>14</v>
      </c>
      <c r="F28" s="59">
        <f>G28*1000/C28</f>
        <v>37</v>
      </c>
      <c r="G28" s="133">
        <v>7.4</v>
      </c>
      <c r="H28" s="12"/>
      <c r="I28" s="123">
        <f t="shared" si="6"/>
      </c>
      <c r="J28" s="197"/>
      <c r="K28" s="173"/>
      <c r="L28" s="173"/>
      <c r="M28" s="173"/>
      <c r="N28" s="173"/>
      <c r="O28" s="173"/>
      <c r="P28" s="173"/>
      <c r="Q28" s="173"/>
      <c r="R28" s="173"/>
      <c r="S28" s="173"/>
      <c r="U28" s="14">
        <f t="shared" si="7"/>
        <v>0</v>
      </c>
      <c r="W28" s="105"/>
    </row>
    <row r="29" spans="1:23" ht="15" customHeight="1">
      <c r="A29" s="122"/>
      <c r="B29" s="75"/>
      <c r="C29" s="76"/>
      <c r="D29" s="62"/>
      <c r="E29" s="97"/>
      <c r="F29" s="63"/>
      <c r="G29" s="57"/>
      <c r="H29" s="10"/>
      <c r="I29" s="123">
        <f t="shared" si="6"/>
      </c>
      <c r="J29" s="196"/>
      <c r="K29" s="164" t="s">
        <v>1</v>
      </c>
      <c r="L29" s="191"/>
      <c r="M29" s="191"/>
      <c r="N29" s="165"/>
      <c r="O29" s="164" t="s">
        <v>2</v>
      </c>
      <c r="P29" s="165"/>
      <c r="Q29" s="184" t="s">
        <v>8</v>
      </c>
      <c r="R29" s="169" t="s">
        <v>6</v>
      </c>
      <c r="S29" s="165" t="s">
        <v>7</v>
      </c>
      <c r="U29" s="14">
        <f t="shared" si="7"/>
        <v>0</v>
      </c>
      <c r="W29" s="105"/>
    </row>
    <row r="30" spans="1:23" ht="15" customHeight="1" thickBot="1">
      <c r="A30" s="122"/>
      <c r="B30" s="58" t="s">
        <v>36</v>
      </c>
      <c r="C30" s="54">
        <v>300</v>
      </c>
      <c r="D30" s="40" t="s">
        <v>23</v>
      </c>
      <c r="E30" s="33" t="s">
        <v>13</v>
      </c>
      <c r="F30" s="72">
        <f>G30*1000/C30</f>
        <v>37.666666666666664</v>
      </c>
      <c r="G30" s="57">
        <v>11.3</v>
      </c>
      <c r="H30" s="4"/>
      <c r="I30" s="123">
        <f t="shared" si="6"/>
      </c>
      <c r="J30" s="196"/>
      <c r="K30" s="166"/>
      <c r="L30" s="192"/>
      <c r="M30" s="192"/>
      <c r="N30" s="167"/>
      <c r="O30" s="166"/>
      <c r="P30" s="167"/>
      <c r="Q30" s="185"/>
      <c r="R30" s="170"/>
      <c r="S30" s="167"/>
      <c r="T30" s="14">
        <f>IF(OR(R30="",R30=0,R30=" "),0,Q30*R30)</f>
        <v>0</v>
      </c>
      <c r="U30" s="14">
        <f t="shared" si="7"/>
        <v>0</v>
      </c>
      <c r="W30" s="105"/>
    </row>
    <row r="31" spans="1:23" ht="15" customHeight="1">
      <c r="A31" s="122"/>
      <c r="B31" s="65"/>
      <c r="C31" s="54">
        <v>450</v>
      </c>
      <c r="D31" s="40" t="s">
        <v>23</v>
      </c>
      <c r="E31" s="33" t="s">
        <v>16</v>
      </c>
      <c r="F31" s="72">
        <f>G31*1000/C31</f>
        <v>34.22222222222222</v>
      </c>
      <c r="G31" s="57">
        <v>15.4</v>
      </c>
      <c r="H31" s="4"/>
      <c r="I31" s="123">
        <f t="shared" si="6"/>
      </c>
      <c r="J31" s="196"/>
      <c r="K31" s="160" t="s">
        <v>61</v>
      </c>
      <c r="L31" s="168"/>
      <c r="M31" s="168"/>
      <c r="N31" s="161"/>
      <c r="O31" s="194" t="s">
        <v>10</v>
      </c>
      <c r="P31" s="195"/>
      <c r="Q31" s="21">
        <v>11.1</v>
      </c>
      <c r="R31" s="138"/>
      <c r="S31" s="86">
        <f>IF(ISNUMBER(R31),R31*Q31,"")</f>
      </c>
      <c r="T31" s="14">
        <f aca="true" t="shared" si="8" ref="T31:T46">IF(OR(R31="",R31=0,R31=" "),0,Q31*R31)</f>
        <v>0</v>
      </c>
      <c r="U31" s="14">
        <f t="shared" si="7"/>
        <v>0</v>
      </c>
      <c r="W31" s="105"/>
    </row>
    <row r="32" spans="1:23" ht="15" customHeight="1">
      <c r="A32" s="122"/>
      <c r="B32" s="60"/>
      <c r="D32" s="67"/>
      <c r="E32" s="38"/>
      <c r="F32" s="68"/>
      <c r="G32" s="57"/>
      <c r="H32" s="5"/>
      <c r="I32" s="123">
        <f t="shared" si="6"/>
      </c>
      <c r="J32" s="196"/>
      <c r="N32" s="17"/>
      <c r="Q32" s="19"/>
      <c r="R32" s="3"/>
      <c r="S32" s="86"/>
      <c r="T32" s="14">
        <f t="shared" si="8"/>
        <v>0</v>
      </c>
      <c r="U32" s="14">
        <f t="shared" si="7"/>
        <v>0</v>
      </c>
      <c r="W32" s="105"/>
    </row>
    <row r="33" spans="1:23" ht="15" customHeight="1">
      <c r="A33" s="122"/>
      <c r="B33" s="58" t="s">
        <v>48</v>
      </c>
      <c r="C33" s="54">
        <v>130</v>
      </c>
      <c r="D33" s="40" t="s">
        <v>23</v>
      </c>
      <c r="E33" s="33" t="s">
        <v>13</v>
      </c>
      <c r="F33" s="59">
        <f>G33*1000/C33</f>
        <v>45.38461538461539</v>
      </c>
      <c r="G33" s="57">
        <v>5.9</v>
      </c>
      <c r="H33" s="4"/>
      <c r="I33" s="123">
        <f t="shared" si="6"/>
      </c>
      <c r="J33" s="196"/>
      <c r="K33" s="149" t="s">
        <v>62</v>
      </c>
      <c r="L33" s="171"/>
      <c r="M33" s="171"/>
      <c r="N33" s="17"/>
      <c r="O33" s="152" t="s">
        <v>11</v>
      </c>
      <c r="P33" s="153"/>
      <c r="Q33" s="24">
        <v>26.2</v>
      </c>
      <c r="R33" s="138"/>
      <c r="S33" s="86">
        <f aca="true" t="shared" si="9" ref="S33:S46">IF(ISNUMBER(R33),R33*Q33,"")</f>
      </c>
      <c r="T33" s="14">
        <f t="shared" si="8"/>
        <v>0</v>
      </c>
      <c r="U33" s="14">
        <f aca="true" t="shared" si="10" ref="U33:U50">IF(OR(H33="",H33=0,H33=" "),0,G33*H33)</f>
        <v>0</v>
      </c>
      <c r="W33" s="105"/>
    </row>
    <row r="34" spans="1:23" ht="15" customHeight="1">
      <c r="A34" s="122"/>
      <c r="B34" s="65" t="s">
        <v>49</v>
      </c>
      <c r="C34" s="54">
        <v>200</v>
      </c>
      <c r="D34" s="40" t="s">
        <v>23</v>
      </c>
      <c r="E34" s="33" t="s">
        <v>14</v>
      </c>
      <c r="F34" s="59">
        <f>G34*1000/C34</f>
        <v>43</v>
      </c>
      <c r="G34" s="57">
        <v>8.6</v>
      </c>
      <c r="H34" s="4"/>
      <c r="I34" s="123">
        <f t="shared" si="6"/>
      </c>
      <c r="J34" s="196"/>
      <c r="M34" s="25"/>
      <c r="N34" s="17"/>
      <c r="Q34" s="19"/>
      <c r="R34" s="3"/>
      <c r="S34" s="86"/>
      <c r="T34" s="14">
        <f t="shared" si="8"/>
        <v>0</v>
      </c>
      <c r="U34" s="14">
        <f t="shared" si="10"/>
        <v>0</v>
      </c>
      <c r="W34" s="105"/>
    </row>
    <row r="35" spans="1:23" ht="15" customHeight="1">
      <c r="A35" s="122"/>
      <c r="B35" s="60"/>
      <c r="D35" s="67"/>
      <c r="E35" s="38"/>
      <c r="F35" s="68"/>
      <c r="G35" s="57"/>
      <c r="H35" s="5"/>
      <c r="I35" s="128"/>
      <c r="J35" s="196"/>
      <c r="K35" s="149" t="s">
        <v>43</v>
      </c>
      <c r="L35" s="171"/>
      <c r="M35" s="22"/>
      <c r="N35" s="17"/>
      <c r="O35" s="152" t="s">
        <v>11</v>
      </c>
      <c r="P35" s="153"/>
      <c r="Q35" s="24">
        <v>9.5</v>
      </c>
      <c r="R35" s="138"/>
      <c r="S35" s="86">
        <f t="shared" si="9"/>
      </c>
      <c r="T35" s="14">
        <f t="shared" si="8"/>
        <v>0</v>
      </c>
      <c r="U35" s="14">
        <f t="shared" si="10"/>
        <v>0</v>
      </c>
      <c r="W35" s="105"/>
    </row>
    <row r="36" spans="1:23" ht="15" customHeight="1">
      <c r="A36" s="122"/>
      <c r="B36" s="69" t="s">
        <v>30</v>
      </c>
      <c r="C36" s="70">
        <v>130</v>
      </c>
      <c r="D36" s="62" t="s">
        <v>23</v>
      </c>
      <c r="E36" s="50" t="s">
        <v>13</v>
      </c>
      <c r="F36" s="72">
        <f>G36*1000/C36</f>
        <v>24.615384615384617</v>
      </c>
      <c r="G36" s="73">
        <v>3.2</v>
      </c>
      <c r="H36" s="4"/>
      <c r="I36" s="128">
        <f>IF(ISNUMBER(H36),(H36*G36),"")</f>
      </c>
      <c r="J36" s="196"/>
      <c r="M36" s="25"/>
      <c r="N36" s="17"/>
      <c r="Q36" s="19"/>
      <c r="R36" s="3"/>
      <c r="S36" s="86"/>
      <c r="T36" s="14">
        <f t="shared" si="8"/>
        <v>0</v>
      </c>
      <c r="U36" s="14">
        <f t="shared" si="10"/>
        <v>0</v>
      </c>
      <c r="W36" s="105"/>
    </row>
    <row r="37" spans="1:23" ht="15" customHeight="1">
      <c r="A37" s="122"/>
      <c r="B37" s="65" t="s">
        <v>50</v>
      </c>
      <c r="C37" s="54">
        <v>190</v>
      </c>
      <c r="D37" s="40" t="s">
        <v>23</v>
      </c>
      <c r="E37" s="33" t="s">
        <v>14</v>
      </c>
      <c r="F37" s="72">
        <f>G37*1000/C37</f>
        <v>23.157894736842106</v>
      </c>
      <c r="G37" s="57">
        <v>4.4</v>
      </c>
      <c r="H37" s="4"/>
      <c r="I37" s="128">
        <f>IF(ISNUMBER(H37),(H37*G37),"")</f>
      </c>
      <c r="J37" s="196"/>
      <c r="K37" s="149" t="s">
        <v>39</v>
      </c>
      <c r="L37" s="171"/>
      <c r="M37" s="22"/>
      <c r="N37" s="17"/>
      <c r="O37" s="152" t="s">
        <v>10</v>
      </c>
      <c r="P37" s="153"/>
      <c r="Q37" s="24">
        <v>4</v>
      </c>
      <c r="R37" s="138"/>
      <c r="S37" s="86">
        <f t="shared" si="9"/>
      </c>
      <c r="T37" s="14">
        <f t="shared" si="8"/>
        <v>0</v>
      </c>
      <c r="U37" s="14">
        <f t="shared" si="10"/>
        <v>0</v>
      </c>
      <c r="W37" s="105"/>
    </row>
    <row r="38" spans="1:23" ht="15" customHeight="1">
      <c r="A38" s="122"/>
      <c r="B38" s="77"/>
      <c r="C38" s="54">
        <v>250</v>
      </c>
      <c r="D38" s="40" t="s">
        <v>23</v>
      </c>
      <c r="E38" s="33" t="s">
        <v>16</v>
      </c>
      <c r="F38" s="72">
        <f>G38*1000/C38</f>
        <v>21.2</v>
      </c>
      <c r="G38" s="57">
        <v>5.3</v>
      </c>
      <c r="H38" s="4"/>
      <c r="I38" s="128">
        <f>IF(ISNUMBER(H38),(H38*G38),"")</f>
      </c>
      <c r="J38" s="196"/>
      <c r="K38" s="188"/>
      <c r="L38" s="189"/>
      <c r="M38" s="189"/>
      <c r="N38" s="190"/>
      <c r="O38" s="32"/>
      <c r="P38" s="90"/>
      <c r="Q38" s="24"/>
      <c r="R38" s="3"/>
      <c r="S38" s="86">
        <f t="shared" si="9"/>
      </c>
      <c r="T38" s="14">
        <f t="shared" si="8"/>
        <v>0</v>
      </c>
      <c r="U38" s="14">
        <f>IF(OR(H38="",H38=0,H38=" "),0,G38*H38)</f>
        <v>0</v>
      </c>
      <c r="W38" s="105"/>
    </row>
    <row r="39" spans="1:23" ht="15" customHeight="1">
      <c r="A39" s="122"/>
      <c r="B39" s="78"/>
      <c r="C39" s="54">
        <v>400</v>
      </c>
      <c r="D39" s="40" t="s">
        <v>23</v>
      </c>
      <c r="E39" s="33" t="s">
        <v>24</v>
      </c>
      <c r="F39" s="72">
        <f>G39*1000/C39</f>
        <v>20.75</v>
      </c>
      <c r="G39" s="57">
        <v>8.3</v>
      </c>
      <c r="H39" s="4"/>
      <c r="I39" s="128">
        <f>IF(ISNUMBER(H39),(H39*G39),"")</f>
      </c>
      <c r="J39" s="196"/>
      <c r="K39" s="149" t="s">
        <v>70</v>
      </c>
      <c r="L39" s="171"/>
      <c r="M39" s="171"/>
      <c r="N39" s="22"/>
      <c r="O39" s="152" t="s">
        <v>71</v>
      </c>
      <c r="P39" s="153"/>
      <c r="Q39" s="24">
        <v>26</v>
      </c>
      <c r="R39" s="138"/>
      <c r="S39" s="86">
        <f t="shared" si="9"/>
      </c>
      <c r="T39" s="14">
        <f t="shared" si="8"/>
        <v>0</v>
      </c>
      <c r="U39" s="14">
        <f>IF(OR(H39="",H39=0,H39=" "),0,G39*H39)</f>
        <v>0</v>
      </c>
      <c r="W39" s="105"/>
    </row>
    <row r="40" spans="1:23" ht="15" customHeight="1">
      <c r="A40" s="122"/>
      <c r="B40" s="58" t="s">
        <v>31</v>
      </c>
      <c r="D40" s="67"/>
      <c r="E40" s="38"/>
      <c r="F40" s="72"/>
      <c r="G40" s="79"/>
      <c r="H40" s="5"/>
      <c r="I40" s="128"/>
      <c r="J40" s="196"/>
      <c r="M40" s="26"/>
      <c r="N40" s="17"/>
      <c r="Q40" s="19"/>
      <c r="R40" s="3"/>
      <c r="S40" s="86"/>
      <c r="T40" s="14">
        <f t="shared" si="8"/>
        <v>0</v>
      </c>
      <c r="U40" s="14">
        <f t="shared" si="10"/>
        <v>0</v>
      </c>
      <c r="W40" s="105"/>
    </row>
    <row r="41" spans="1:23" ht="15" customHeight="1">
      <c r="A41" s="122"/>
      <c r="B41" s="65" t="s">
        <v>51</v>
      </c>
      <c r="C41" s="54">
        <v>350</v>
      </c>
      <c r="D41" s="40" t="s">
        <v>23</v>
      </c>
      <c r="E41" s="33" t="s">
        <v>14</v>
      </c>
      <c r="F41" s="72">
        <f aca="true" t="shared" si="11" ref="F41:F46">G41*1000/C41</f>
        <v>32.57142857142857</v>
      </c>
      <c r="G41" s="57">
        <v>11.4</v>
      </c>
      <c r="H41" s="4"/>
      <c r="I41" s="128">
        <f aca="true" t="shared" si="12" ref="I41:I46">IF(ISNUMBER(H41),(H41*G41),"")</f>
      </c>
      <c r="J41" s="196"/>
      <c r="K41" s="149" t="s">
        <v>40</v>
      </c>
      <c r="L41" s="171"/>
      <c r="M41" s="171"/>
      <c r="N41" s="22"/>
      <c r="O41" s="152" t="s">
        <v>66</v>
      </c>
      <c r="P41" s="153"/>
      <c r="Q41" s="24">
        <v>17.4</v>
      </c>
      <c r="R41" s="138"/>
      <c r="S41" s="86">
        <f t="shared" si="9"/>
      </c>
      <c r="T41" s="14">
        <f t="shared" si="8"/>
        <v>0</v>
      </c>
      <c r="U41" s="14">
        <f t="shared" si="10"/>
        <v>0</v>
      </c>
      <c r="W41" s="105"/>
    </row>
    <row r="42" spans="1:23" ht="15" customHeight="1">
      <c r="A42" s="122"/>
      <c r="B42" s="65" t="s">
        <v>68</v>
      </c>
      <c r="C42" s="54">
        <v>230</v>
      </c>
      <c r="D42" s="40" t="s">
        <v>23</v>
      </c>
      <c r="E42" s="33" t="s">
        <v>69</v>
      </c>
      <c r="F42" s="72">
        <f t="shared" si="11"/>
        <v>31.304347826086957</v>
      </c>
      <c r="G42" s="57">
        <v>7.2</v>
      </c>
      <c r="H42" s="4"/>
      <c r="I42" s="128">
        <f t="shared" si="12"/>
      </c>
      <c r="J42" s="196"/>
      <c r="K42" s="27"/>
      <c r="L42" s="187"/>
      <c r="M42" s="187"/>
      <c r="N42" s="28"/>
      <c r="O42" s="152" t="s">
        <v>12</v>
      </c>
      <c r="P42" s="153"/>
      <c r="Q42" s="24">
        <v>26</v>
      </c>
      <c r="R42" s="138"/>
      <c r="S42" s="86">
        <f t="shared" si="9"/>
      </c>
      <c r="T42" s="14">
        <f t="shared" si="8"/>
        <v>0</v>
      </c>
      <c r="U42" s="14">
        <f t="shared" si="10"/>
        <v>0</v>
      </c>
      <c r="W42" s="105"/>
    </row>
    <row r="43" spans="1:23" ht="15" customHeight="1">
      <c r="A43" s="122"/>
      <c r="B43" s="65" t="s">
        <v>32</v>
      </c>
      <c r="C43" s="54">
        <v>400</v>
      </c>
      <c r="D43" s="40" t="s">
        <v>23</v>
      </c>
      <c r="E43" s="33" t="s">
        <v>14</v>
      </c>
      <c r="F43" s="72">
        <f t="shared" si="11"/>
        <v>31.5</v>
      </c>
      <c r="G43" s="57">
        <v>12.6</v>
      </c>
      <c r="H43" s="4"/>
      <c r="I43" s="128">
        <f t="shared" si="12"/>
      </c>
      <c r="J43" s="196"/>
      <c r="K43" s="27"/>
      <c r="L43" s="171"/>
      <c r="M43" s="171"/>
      <c r="N43" s="22"/>
      <c r="O43" s="152"/>
      <c r="P43" s="153"/>
      <c r="Q43" s="24"/>
      <c r="R43" s="3"/>
      <c r="S43" s="86"/>
      <c r="T43" s="14">
        <f t="shared" si="8"/>
        <v>0</v>
      </c>
      <c r="U43" s="14">
        <f t="shared" si="10"/>
        <v>0</v>
      </c>
      <c r="W43" s="105"/>
    </row>
    <row r="44" spans="1:23" ht="15" customHeight="1">
      <c r="A44" s="122"/>
      <c r="B44" s="65" t="s">
        <v>33</v>
      </c>
      <c r="C44" s="54">
        <v>650</v>
      </c>
      <c r="D44" s="40" t="s">
        <v>23</v>
      </c>
      <c r="E44" s="33" t="s">
        <v>19</v>
      </c>
      <c r="F44" s="72">
        <f t="shared" si="11"/>
        <v>31.53846153846154</v>
      </c>
      <c r="G44" s="57">
        <v>20.5</v>
      </c>
      <c r="H44" s="4"/>
      <c r="I44" s="128">
        <f t="shared" si="12"/>
      </c>
      <c r="J44" s="196"/>
      <c r="K44" s="149" t="s">
        <v>40</v>
      </c>
      <c r="L44" s="171"/>
      <c r="M44" s="171"/>
      <c r="N44" s="28"/>
      <c r="O44" s="152" t="s">
        <v>66</v>
      </c>
      <c r="P44" s="153"/>
      <c r="Q44" s="24">
        <v>17.4</v>
      </c>
      <c r="R44" s="138"/>
      <c r="S44" s="86">
        <f>IF(ISNUMBER(R44),R44*Q44,"")</f>
      </c>
      <c r="T44" s="14">
        <f t="shared" si="8"/>
        <v>0</v>
      </c>
      <c r="U44" s="14">
        <f t="shared" si="10"/>
        <v>0</v>
      </c>
      <c r="W44" s="105"/>
    </row>
    <row r="45" spans="1:23" ht="15" customHeight="1">
      <c r="A45" s="122"/>
      <c r="B45" s="65" t="s">
        <v>34</v>
      </c>
      <c r="C45" s="54">
        <v>600</v>
      </c>
      <c r="D45" s="40" t="s">
        <v>23</v>
      </c>
      <c r="E45" s="33" t="s">
        <v>18</v>
      </c>
      <c r="F45" s="72">
        <f t="shared" si="11"/>
        <v>27.5</v>
      </c>
      <c r="G45" s="57">
        <v>16.5</v>
      </c>
      <c r="H45" s="4"/>
      <c r="I45" s="128">
        <f t="shared" si="12"/>
      </c>
      <c r="J45" s="196"/>
      <c r="K45" s="149" t="s">
        <v>67</v>
      </c>
      <c r="L45" s="171"/>
      <c r="M45" s="171"/>
      <c r="N45" s="22"/>
      <c r="O45" s="152" t="s">
        <v>12</v>
      </c>
      <c r="P45" s="153"/>
      <c r="Q45" s="24">
        <v>26</v>
      </c>
      <c r="R45" s="138"/>
      <c r="S45" s="86">
        <f t="shared" si="9"/>
      </c>
      <c r="T45" s="14">
        <f t="shared" si="8"/>
        <v>0</v>
      </c>
      <c r="U45" s="14">
        <f t="shared" si="10"/>
        <v>0</v>
      </c>
      <c r="W45" s="105"/>
    </row>
    <row r="46" spans="1:23" ht="15" customHeight="1" thickBot="1">
      <c r="A46" s="122"/>
      <c r="B46" s="65" t="s">
        <v>35</v>
      </c>
      <c r="C46" s="54">
        <v>650</v>
      </c>
      <c r="D46" s="40" t="s">
        <v>23</v>
      </c>
      <c r="E46" s="33" t="s">
        <v>18</v>
      </c>
      <c r="F46" s="72">
        <f t="shared" si="11"/>
        <v>20.153846153846153</v>
      </c>
      <c r="G46" s="57">
        <v>13.1</v>
      </c>
      <c r="H46" s="4"/>
      <c r="I46" s="128">
        <f t="shared" si="12"/>
      </c>
      <c r="J46" s="196"/>
      <c r="K46" s="29"/>
      <c r="L46" s="186"/>
      <c r="M46" s="186"/>
      <c r="N46" s="30"/>
      <c r="O46" s="152"/>
      <c r="P46" s="153"/>
      <c r="Q46" s="24"/>
      <c r="R46" s="3"/>
      <c r="S46" s="86">
        <f t="shared" si="9"/>
      </c>
      <c r="T46" s="14">
        <f t="shared" si="8"/>
        <v>0</v>
      </c>
      <c r="U46" s="14">
        <f t="shared" si="10"/>
        <v>0</v>
      </c>
      <c r="W46" s="105"/>
    </row>
    <row r="47" spans="1:23" ht="15" customHeight="1">
      <c r="A47" s="122"/>
      <c r="B47" s="60"/>
      <c r="C47" s="54"/>
      <c r="D47" s="40"/>
      <c r="E47" s="38"/>
      <c r="F47" s="72"/>
      <c r="G47" s="57"/>
      <c r="H47" s="5"/>
      <c r="I47" s="128"/>
      <c r="J47" s="197"/>
      <c r="K47" s="129" t="s">
        <v>21</v>
      </c>
      <c r="L47" s="151"/>
      <c r="M47" s="151"/>
      <c r="N47" s="6"/>
      <c r="O47" s="139" t="s">
        <v>20</v>
      </c>
      <c r="P47" s="140"/>
      <c r="Q47" s="140"/>
      <c r="R47" s="141"/>
      <c r="S47" s="154">
        <f>IF(T48=0,"",T48)</f>
      </c>
      <c r="T47" s="14">
        <f>T31+T32+T33+T34+T35+T36+T37+T38+T39+T40+T41+T42+T43+T44+T45+T46</f>
        <v>0</v>
      </c>
      <c r="U47" s="14">
        <f t="shared" si="10"/>
        <v>0</v>
      </c>
      <c r="W47" s="105"/>
    </row>
    <row r="48" spans="1:23" ht="15" customHeight="1" thickBot="1">
      <c r="A48" s="122"/>
      <c r="B48" s="58" t="s">
        <v>37</v>
      </c>
      <c r="C48" s="54">
        <v>270</v>
      </c>
      <c r="D48" s="40" t="s">
        <v>23</v>
      </c>
      <c r="E48" s="33" t="s">
        <v>13</v>
      </c>
      <c r="F48" s="72">
        <f>G48*1000/C48</f>
        <v>44.074074074074076</v>
      </c>
      <c r="G48" s="57">
        <v>11.9</v>
      </c>
      <c r="H48" s="4"/>
      <c r="I48" s="128">
        <f>IF(ISNUMBER(H48),(H48*G48),"")</f>
      </c>
      <c r="J48" s="197"/>
      <c r="K48" s="183" t="s">
        <v>22</v>
      </c>
      <c r="L48" s="183"/>
      <c r="M48" s="183"/>
      <c r="N48" s="130"/>
      <c r="O48" s="142"/>
      <c r="P48" s="143"/>
      <c r="Q48" s="143"/>
      <c r="R48" s="144"/>
      <c r="S48" s="155"/>
      <c r="T48" s="14">
        <f>IF(T47&lt;50,0,IF(T47&gt;50,T47))</f>
        <v>0</v>
      </c>
      <c r="U48" s="14">
        <f t="shared" si="10"/>
        <v>0</v>
      </c>
      <c r="W48" s="105"/>
    </row>
    <row r="49" spans="1:23" ht="15" customHeight="1">
      <c r="A49" s="122"/>
      <c r="B49" s="60"/>
      <c r="C49" s="54"/>
      <c r="D49" s="40"/>
      <c r="E49" s="38"/>
      <c r="F49" s="72"/>
      <c r="G49" s="57"/>
      <c r="H49" s="5"/>
      <c r="I49" s="128"/>
      <c r="J49" s="197"/>
      <c r="K49" s="182"/>
      <c r="L49" s="182"/>
      <c r="M49" s="182"/>
      <c r="N49" s="131"/>
      <c r="O49" s="139" t="s">
        <v>64</v>
      </c>
      <c r="P49" s="140"/>
      <c r="Q49" s="140"/>
      <c r="R49" s="141"/>
      <c r="S49" s="156">
        <f>IF(T51=0,"",T51)</f>
      </c>
      <c r="U49" s="14">
        <f t="shared" si="10"/>
        <v>0</v>
      </c>
      <c r="W49" s="105"/>
    </row>
    <row r="50" spans="1:23" ht="15" customHeight="1" thickBot="1">
      <c r="A50" s="122"/>
      <c r="B50" s="80" t="s">
        <v>65</v>
      </c>
      <c r="C50" s="81">
        <v>600</v>
      </c>
      <c r="D50" s="82" t="s">
        <v>23</v>
      </c>
      <c r="E50" s="83" t="s">
        <v>13</v>
      </c>
      <c r="F50" s="99">
        <f>G50*1000/C50</f>
        <v>13.666666666666666</v>
      </c>
      <c r="G50" s="84">
        <v>8.2</v>
      </c>
      <c r="H50" s="9"/>
      <c r="I50" s="136">
        <f>IF(ISNUMBER(H50),(H50*G50),"")</f>
      </c>
      <c r="J50" s="197"/>
      <c r="K50" s="182"/>
      <c r="L50" s="182"/>
      <c r="M50" s="182"/>
      <c r="N50" s="131"/>
      <c r="O50" s="142"/>
      <c r="P50" s="143"/>
      <c r="Q50" s="143"/>
      <c r="R50" s="144"/>
      <c r="S50" s="157"/>
      <c r="T50" s="100">
        <f>V25+T48</f>
        <v>0</v>
      </c>
      <c r="U50" s="14">
        <f t="shared" si="10"/>
        <v>0</v>
      </c>
      <c r="W50" s="105"/>
    </row>
    <row r="51" spans="1:23" ht="12.75" customHeight="1">
      <c r="A51" s="87"/>
      <c r="B51" s="147" t="s">
        <v>73</v>
      </c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8"/>
      <c r="O51" s="139" t="s">
        <v>63</v>
      </c>
      <c r="P51" s="140"/>
      <c r="Q51" s="140"/>
      <c r="R51" s="141"/>
      <c r="S51" s="145">
        <f>IF(V52=0,"",V52)</f>
      </c>
      <c r="T51" s="100">
        <f>IF(T50=0,0,IF(T50&lt;150,15,IF(T50&lt;300,22,IF(T50&gt;600,0,35))))</f>
        <v>0</v>
      </c>
      <c r="U51" s="87"/>
      <c r="V51" s="87"/>
      <c r="W51" s="87"/>
    </row>
    <row r="52" spans="1:23" ht="12.75" customHeight="1" thickBot="1">
      <c r="A52" s="87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8"/>
      <c r="O52" s="142"/>
      <c r="P52" s="143"/>
      <c r="Q52" s="143"/>
      <c r="R52" s="144"/>
      <c r="S52" s="146"/>
      <c r="T52" s="88"/>
      <c r="U52" s="87"/>
      <c r="V52" s="89">
        <f>T48+T51+V25</f>
        <v>0</v>
      </c>
      <c r="W52" s="87"/>
    </row>
  </sheetData>
  <sheetProtection password="C649" sheet="1" objects="1" scenarios="1" selectLockedCells="1"/>
  <mergeCells count="54">
    <mergeCell ref="K44:M44"/>
    <mergeCell ref="K45:M45"/>
    <mergeCell ref="O44:P44"/>
    <mergeCell ref="B4:B5"/>
    <mergeCell ref="O41:P41"/>
    <mergeCell ref="K20:L20"/>
    <mergeCell ref="O31:P31"/>
    <mergeCell ref="J7:J50"/>
    <mergeCell ref="K15:L15"/>
    <mergeCell ref="O42:P42"/>
    <mergeCell ref="L43:M43"/>
    <mergeCell ref="K38:N38"/>
    <mergeCell ref="O37:P37"/>
    <mergeCell ref="K29:N30"/>
    <mergeCell ref="O43:P43"/>
    <mergeCell ref="K39:M39"/>
    <mergeCell ref="K41:M41"/>
    <mergeCell ref="O39:P39"/>
    <mergeCell ref="K49:M50"/>
    <mergeCell ref="K48:M48"/>
    <mergeCell ref="O49:R50"/>
    <mergeCell ref="O33:P33"/>
    <mergeCell ref="O35:P35"/>
    <mergeCell ref="Q29:Q30"/>
    <mergeCell ref="L46:M46"/>
    <mergeCell ref="K33:M33"/>
    <mergeCell ref="K37:L37"/>
    <mergeCell ref="L42:M42"/>
    <mergeCell ref="M7:N7"/>
    <mergeCell ref="O29:P30"/>
    <mergeCell ref="K31:N31"/>
    <mergeCell ref="R29:R30"/>
    <mergeCell ref="K35:L35"/>
    <mergeCell ref="K7:L7"/>
    <mergeCell ref="K27:S28"/>
    <mergeCell ref="O25:R26"/>
    <mergeCell ref="S25:S26"/>
    <mergeCell ref="S29:S30"/>
    <mergeCell ref="C7:D7"/>
    <mergeCell ref="K18:L18"/>
    <mergeCell ref="K8:L8"/>
    <mergeCell ref="K12:L12"/>
    <mergeCell ref="K10:L10"/>
    <mergeCell ref="K21:L21"/>
    <mergeCell ref="O51:R52"/>
    <mergeCell ref="S51:S52"/>
    <mergeCell ref="B51:N52"/>
    <mergeCell ref="K23:L23"/>
    <mergeCell ref="L47:M47"/>
    <mergeCell ref="O45:P45"/>
    <mergeCell ref="S47:S48"/>
    <mergeCell ref="O46:P46"/>
    <mergeCell ref="O47:R48"/>
    <mergeCell ref="S49:S50"/>
  </mergeCells>
  <dataValidations count="1">
    <dataValidation type="whole" allowBlank="1" showInputMessage="1" showErrorMessage="1" sqref="R31:R46 R8:R24 H8:H50">
      <formula1>1</formula1>
      <formula2>100</formula2>
    </dataValidation>
  </dataValidations>
  <printOptions/>
  <pageMargins left="0.3937007874015748" right="0.3937007874015748" top="0.2" bottom="0.17" header="0" footer="0"/>
  <pageSetup errors="NA" fitToHeight="1" fitToWidth="1"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Betty</dc:creator>
  <cp:keywords/>
  <dc:description/>
  <cp:lastModifiedBy>admin</cp:lastModifiedBy>
  <cp:lastPrinted>2023-10-03T12:02:41Z</cp:lastPrinted>
  <dcterms:created xsi:type="dcterms:W3CDTF">2013-05-18T07:43:12Z</dcterms:created>
  <dcterms:modified xsi:type="dcterms:W3CDTF">2023-10-26T11:30:03Z</dcterms:modified>
  <cp:category/>
  <cp:version/>
  <cp:contentType/>
  <cp:contentStatus/>
</cp:coreProperties>
</file>